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7380" windowHeight="4965" tabRatio="605" firstSheet="1" activeTab="1"/>
  </bookViews>
  <sheets>
    <sheet name="Master" sheetId="1" state="hidden" r:id="rId1"/>
    <sheet name="Long Term-blank" sheetId="2" r:id="rId2"/>
  </sheets>
  <definedNames>
    <definedName name="_xlnm.Print_Area" localSheetId="1">'Long Term-blank'!$A$1:$I$91</definedName>
    <definedName name="_xlnm.Print_Area" localSheetId="0">'Master'!$B$95:$G$112</definedName>
  </definedNames>
  <calcPr fullCalcOnLoad="1"/>
</workbook>
</file>

<file path=xl/sharedStrings.xml><?xml version="1.0" encoding="utf-8"?>
<sst xmlns="http://schemas.openxmlformats.org/spreadsheetml/2006/main" count="307" uniqueCount="163">
  <si>
    <t>Relevancy to Candidate</t>
  </si>
  <si>
    <t>Relevancy to Agency</t>
  </si>
  <si>
    <t>Ability of Candidate</t>
  </si>
  <si>
    <t>Keenness of Candidate</t>
  </si>
  <si>
    <t>Previous Foreign Training</t>
  </si>
  <si>
    <t>Grasping Power</t>
  </si>
  <si>
    <t>Candidates Experience</t>
  </si>
  <si>
    <t>Execution</t>
  </si>
  <si>
    <t>Supervisory</t>
  </si>
  <si>
    <t>Directly Related to Present Work</t>
  </si>
  <si>
    <t>Not Matching</t>
  </si>
  <si>
    <t>Normalised</t>
  </si>
  <si>
    <t>Connected to Present Work</t>
  </si>
  <si>
    <t>Vital for present work</t>
  </si>
  <si>
    <t>Helpful in Future Work</t>
  </si>
  <si>
    <t>Perfect Match</t>
  </si>
  <si>
    <t>Poor Matching</t>
  </si>
  <si>
    <t>Moderate Matching</t>
  </si>
  <si>
    <t>Good Matching</t>
  </si>
  <si>
    <t>Masters Degree</t>
  </si>
  <si>
    <t>Short Term</t>
  </si>
  <si>
    <t>…….…………………………..</t>
  </si>
  <si>
    <t>Telephone/Fax for Urgent Contact……...……………………….</t>
  </si>
  <si>
    <t>Date of Birth</t>
  </si>
  <si>
    <t>Years</t>
  </si>
  <si>
    <t>(Please Check only one Box)</t>
  </si>
  <si>
    <t>Performance at the First Degree</t>
  </si>
  <si>
    <t>(Please Check in case of Special and General Degrees only)</t>
  </si>
  <si>
    <t>Ordinary Pass</t>
  </si>
  <si>
    <t>First Class</t>
  </si>
  <si>
    <t>Title of Training Programme</t>
  </si>
  <si>
    <t>Duration in Weeks</t>
  </si>
  <si>
    <t>(Please Check Relevant Box)</t>
  </si>
  <si>
    <t>Not Relevant</t>
  </si>
  <si>
    <t>Post Graduate Diploma (Duration  of One Year or More)</t>
  </si>
  <si>
    <t>Number</t>
  </si>
  <si>
    <t>Less than one Week</t>
  </si>
  <si>
    <t>1 - 4 week Duration</t>
  </si>
  <si>
    <t>1 - 2 month Duration</t>
  </si>
  <si>
    <t>Date: ……………………..</t>
  </si>
  <si>
    <t>…………………………….</t>
  </si>
  <si>
    <t>Certification of the Head of Department</t>
  </si>
  <si>
    <t>I certify the accuracy of the information given above.</t>
  </si>
  <si>
    <t>Signature of Head of the Department and Stamp</t>
  </si>
  <si>
    <t>FOR OFFICE USE AT ERD</t>
  </si>
  <si>
    <t>Present Designation …………………...………………………...………………………..</t>
  </si>
  <si>
    <t>Management or Technical Grade</t>
  </si>
  <si>
    <t>Middle Level</t>
  </si>
  <si>
    <t>Junior Level</t>
  </si>
  <si>
    <t>Data Entered By ………………………………….</t>
  </si>
  <si>
    <t>Certified By ………………………………….</t>
  </si>
  <si>
    <t>Date:…………………</t>
  </si>
  <si>
    <t>(Indicate the appropriate box)</t>
  </si>
  <si>
    <t>Age at the Commencement of the Programme (To the Closest Year)</t>
  </si>
  <si>
    <t>Other (Specify)</t>
  </si>
  <si>
    <t>General Degree (3yr)</t>
  </si>
  <si>
    <t>Sp. Degree (4yr)</t>
  </si>
  <si>
    <t>2nd Class Upper</t>
  </si>
  <si>
    <t>2nd Class Lower</t>
  </si>
  <si>
    <t>Medium Term Training of more than three month Duration</t>
  </si>
  <si>
    <t>Min</t>
  </si>
  <si>
    <t>Max</t>
  </si>
  <si>
    <t>At any Mark Received=</t>
  </si>
  <si>
    <t xml:space="preserve"> When Normalised =</t>
  </si>
  <si>
    <t>ESSENTIAL INFORMATION OF THE NOMINEE</t>
  </si>
  <si>
    <t>ERD FORM 2</t>
  </si>
  <si>
    <t>…………………………………….</t>
  </si>
  <si>
    <t>………………………………………………………………………..</t>
  </si>
  <si>
    <t>Technician, Supportive &amp; Allied Groups</t>
  </si>
  <si>
    <t>Official  Address…………………………………….</t>
  </si>
  <si>
    <t>4.2  Phone/Fax……………………………………….…</t>
  </si>
  <si>
    <t>……..……………………………..</t>
  </si>
  <si>
    <t>Full Professional Qualifications</t>
  </si>
  <si>
    <t>Greater than 2 month and Less than 3 month Duration</t>
  </si>
  <si>
    <t>………………………………………………………………</t>
  </si>
  <si>
    <t>Duration of Each Training Programme</t>
  </si>
  <si>
    <t>Agency……………………………………</t>
  </si>
  <si>
    <t>Ministry…………………………….………………</t>
  </si>
  <si>
    <t>(Please Enter Family Name First and Underline Family Name Only)</t>
  </si>
  <si>
    <t>National Identity Card Number</t>
  </si>
  <si>
    <t>3.3  Passport Number:</t>
  </si>
  <si>
    <t>4.3  e-mail    ………………………………………….</t>
  </si>
  <si>
    <r>
      <t xml:space="preserve">Foreign Training Each Greater than 2 weeks &amp; Less than 32 weeks Duration Received in the </t>
    </r>
    <r>
      <rPr>
        <b/>
        <sz val="11"/>
        <rFont val="Times New Roman"/>
        <family val="1"/>
      </rPr>
      <t>Past 3 Years</t>
    </r>
    <r>
      <rPr>
        <sz val="11"/>
        <rFont val="Times New Roman"/>
        <family val="1"/>
      </rPr>
      <t xml:space="preserve"> </t>
    </r>
  </si>
  <si>
    <t>Main Function of the Agency in the Field of Training</t>
  </si>
  <si>
    <t>Training/Teaching</t>
  </si>
  <si>
    <t>For Promotions</t>
  </si>
  <si>
    <t>Other First Degrees &amp; EquivalentFull Professional Qualifications</t>
  </si>
  <si>
    <t xml:space="preserve">Senior  Level </t>
  </si>
  <si>
    <t>Educational Qualifications (Please Use Abbreviations to Describe)</t>
  </si>
  <si>
    <t>I, the undersigned, certify that the details provided in this correctly describe myself, my qualifications and my experience.</t>
  </si>
  <si>
    <t>Relevance of this Training Programme to the Functions of the Agency</t>
  </si>
  <si>
    <t>Training Directly Relevant/Justifiable</t>
  </si>
  <si>
    <t>Training Reasonably Relevant/ Justifiable</t>
  </si>
  <si>
    <t>Training Moderately Relevant /Justifiable</t>
  </si>
  <si>
    <t>Somewhat Relevant/ Justifiable</t>
  </si>
  <si>
    <t>Name of Nominee ………………..…………………………………………………………...</t>
  </si>
  <si>
    <t xml:space="preserve">Designation Group of the Nominee in the Agency </t>
  </si>
  <si>
    <t>Academic Qualifications of the Nominee (State Degree,Institution &amp; Year)</t>
  </si>
  <si>
    <t xml:space="preserve">Local Long Term Training Successfully Completed &amp; Full Professional Qualifications Achieved by Nominee  (Only Part Time On the Job Training to be Listed.  Use Only One Box per Programme) </t>
  </si>
  <si>
    <t>Local Short Term Training Received by the Nominee (Indicate Only the Number of Training Opportunities Received)</t>
  </si>
  <si>
    <t>Previous Foreign Training Received by the Nominee</t>
  </si>
  <si>
    <t xml:space="preserve"> Total Number of Training Opportunities Received by Nominee (Last 3 Yrs)</t>
  </si>
  <si>
    <t>Nominee's Years of Service in the Present Post</t>
  </si>
  <si>
    <t>Foreign Training Each Greater than or equal to 32 weeks Duration in Nominee's Career (Training Funded by the Government of Sri Lanka or Funded by a Scholarship offered to the Government of Sri Lanka)</t>
  </si>
  <si>
    <t>Nominee's Declaration</t>
  </si>
  <si>
    <t>Nominee's Signature</t>
  </si>
  <si>
    <t>Relevancy of this Training Programme to Nominee's Work</t>
  </si>
  <si>
    <t>Comparison of Nominee's Dsignated Designation with the Training Offer</t>
  </si>
  <si>
    <t>Years of Service to the Government in the Nominee's Career</t>
  </si>
  <si>
    <t>Nominee's Years of Service in the Present Agency</t>
  </si>
  <si>
    <t>Criteria for Short term Training is that the Programme Should be less than</t>
  </si>
  <si>
    <t>Months</t>
  </si>
  <si>
    <t>Contribution To Govt</t>
  </si>
  <si>
    <t>Field Experience</t>
  </si>
  <si>
    <t>For Present Agency</t>
  </si>
  <si>
    <t>For Present Post</t>
  </si>
  <si>
    <t>Possible Future Service</t>
  </si>
  <si>
    <t>Total Marks</t>
  </si>
  <si>
    <t>Normalised Mark</t>
  </si>
  <si>
    <t>Connection:Present Work</t>
  </si>
  <si>
    <t>Main Function</t>
  </si>
  <si>
    <t>Relevancy to Functions</t>
  </si>
  <si>
    <t>Basic Educational</t>
  </si>
  <si>
    <t>Performance</t>
  </si>
  <si>
    <t>Total</t>
  </si>
  <si>
    <t>Local Long Term Training</t>
  </si>
  <si>
    <t>Local Short Term Training</t>
  </si>
  <si>
    <t>Total Long&amp;Short</t>
  </si>
  <si>
    <t>Continuing Education Need</t>
  </si>
  <si>
    <t>(maximum score possible=1000)</t>
  </si>
  <si>
    <t>Weighting Factor</t>
  </si>
  <si>
    <t>Score</t>
  </si>
  <si>
    <t>Total Score Received</t>
  </si>
  <si>
    <t>Designated Designation</t>
  </si>
  <si>
    <t>Indicate the Number Only</t>
  </si>
  <si>
    <t>Nominee has received at least one training opportunity of duration greater than 32 weeks</t>
  </si>
  <si>
    <t>Weighting Factors</t>
  </si>
  <si>
    <t>Factor-Long</t>
  </si>
  <si>
    <t>Factor-Short</t>
  </si>
  <si>
    <t>%</t>
  </si>
  <si>
    <t>Name of Nominee</t>
  </si>
  <si>
    <t>Year.</t>
  </si>
  <si>
    <t>Month</t>
  </si>
  <si>
    <t>Date</t>
  </si>
  <si>
    <t>Nominee Performance</t>
  </si>
  <si>
    <t>ERD Code</t>
  </si>
  <si>
    <t xml:space="preserve">Name of Nominee </t>
  </si>
  <si>
    <t>Sex</t>
  </si>
  <si>
    <t xml:space="preserve">Academic Qualifications of the Nominee </t>
  </si>
  <si>
    <t>Institute and year………………………………………………………………………………………………………………………….</t>
  </si>
  <si>
    <t>Agency……………………………………………………………………………….</t>
  </si>
  <si>
    <t>Ministry…………………………….…………………………………………………</t>
  </si>
  <si>
    <t xml:space="preserve">Local Long Term Training Successfully Completed &amp; Full Professional Qualifications Achieved by Nominee </t>
  </si>
  <si>
    <t xml:space="preserve">Local Short Term Training Received by the Nominee </t>
  </si>
  <si>
    <t>Total number of local training received</t>
  </si>
  <si>
    <t xml:space="preserve">Post Graduate Diploma </t>
  </si>
  <si>
    <t>Official  Address…………………………………………………</t>
  </si>
  <si>
    <t>……………………………………………………………………………….</t>
  </si>
  <si>
    <t>Total number of trainng</t>
  </si>
  <si>
    <r>
      <t xml:space="preserve">Foreign Training each less than one week duration received in the </t>
    </r>
    <r>
      <rPr>
        <b/>
        <sz val="11"/>
        <rFont val="Times New Roman"/>
        <family val="1"/>
      </rPr>
      <t>Past 3 Years</t>
    </r>
    <r>
      <rPr>
        <sz val="11"/>
        <rFont val="Times New Roman"/>
        <family val="1"/>
      </rPr>
      <t xml:space="preserve"> </t>
    </r>
  </si>
  <si>
    <r>
      <t xml:space="preserve">Foreign Training Each Greater than one week &amp; Less than 12 weeks(three months) duration received in the </t>
    </r>
    <r>
      <rPr>
        <b/>
        <sz val="11"/>
        <rFont val="Times New Roman"/>
        <family val="1"/>
      </rPr>
      <t>Past 3 Years</t>
    </r>
    <r>
      <rPr>
        <sz val="11"/>
        <rFont val="Times New Roman"/>
        <family val="1"/>
      </rPr>
      <t xml:space="preserve"> </t>
    </r>
  </si>
  <si>
    <r>
      <t xml:space="preserve">Foreign Training Each Greater than 12 weeks &amp; Less than 32 weeks  duration received in the </t>
    </r>
    <r>
      <rPr>
        <b/>
        <sz val="11"/>
        <rFont val="Times New Roman"/>
        <family val="1"/>
      </rPr>
      <t>Past 3 Years</t>
    </r>
    <r>
      <rPr>
        <sz val="11"/>
        <rFont val="Times New Roman"/>
        <family val="1"/>
      </rPr>
      <t xml:space="preserve"> </t>
    </r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</si>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</sst>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00"/>
    <numFmt numFmtId="167" formatCode="0.000"/>
  </numFmts>
  <fonts count="4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1" fillId="0" borderId="13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 vertical="top"/>
    </xf>
    <xf numFmtId="0" fontId="3" fillId="0" borderId="12" xfId="0" applyFont="1" applyBorder="1" applyAlignment="1">
      <alignment horizontal="center" wrapText="1"/>
    </xf>
    <xf numFmtId="0" fontId="4" fillId="0" borderId="0" xfId="0" applyFont="1" applyAlignment="1">
      <alignment vertical="top"/>
    </xf>
    <xf numFmtId="164" fontId="1" fillId="0" borderId="11" xfId="0" applyNumberFormat="1" applyFont="1" applyBorder="1" applyAlignment="1">
      <alignment horizontal="right"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34" borderId="0" xfId="0" applyFont="1" applyFill="1" applyAlignment="1">
      <alignment vertical="top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33" borderId="0" xfId="0" applyFont="1" applyFill="1" applyAlignment="1">
      <alignment/>
    </xf>
    <xf numFmtId="0" fontId="9" fillId="0" borderId="0" xfId="0" applyFont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1" fontId="1" fillId="34" borderId="0" xfId="0" applyNumberFormat="1" applyFont="1" applyFill="1" applyAlignment="1">
      <alignment textRotation="90" wrapText="1"/>
    </xf>
    <xf numFmtId="0" fontId="4" fillId="0" borderId="10" xfId="0" applyFont="1" applyBorder="1" applyAlignment="1">
      <alignment wrapText="1"/>
    </xf>
    <xf numFmtId="164" fontId="1" fillId="36" borderId="0" xfId="0" applyNumberFormat="1" applyFont="1" applyFill="1" applyAlignment="1">
      <alignment horizontal="right"/>
    </xf>
    <xf numFmtId="0" fontId="4" fillId="36" borderId="0" xfId="0" applyFont="1" applyFill="1" applyAlignment="1">
      <alignment/>
    </xf>
    <xf numFmtId="1" fontId="4" fillId="36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 wrapText="1"/>
    </xf>
    <xf numFmtId="0" fontId="1" fillId="36" borderId="10" xfId="0" applyFont="1" applyFill="1" applyBorder="1" applyAlignment="1">
      <alignment horizontal="center" wrapText="1"/>
    </xf>
    <xf numFmtId="0" fontId="4" fillId="36" borderId="14" xfId="0" applyFont="1" applyFill="1" applyBorder="1" applyAlignment="1">
      <alignment/>
    </xf>
    <xf numFmtId="164" fontId="3" fillId="36" borderId="12" xfId="0" applyNumberFormat="1" applyFont="1" applyFill="1" applyBorder="1" applyAlignment="1">
      <alignment/>
    </xf>
    <xf numFmtId="164" fontId="3" fillId="36" borderId="10" xfId="0" applyNumberFormat="1" applyFont="1" applyFill="1" applyBorder="1" applyAlignment="1">
      <alignment horizontal="center"/>
    </xf>
    <xf numFmtId="164" fontId="3" fillId="36" borderId="10" xfId="0" applyNumberFormat="1" applyFont="1" applyFill="1" applyBorder="1" applyAlignment="1">
      <alignment horizontal="right"/>
    </xf>
    <xf numFmtId="164" fontId="3" fillId="36" borderId="0" xfId="0" applyNumberFormat="1" applyFont="1" applyFill="1" applyAlignment="1">
      <alignment/>
    </xf>
    <xf numFmtId="164" fontId="3" fillId="36" borderId="0" xfId="0" applyNumberFormat="1" applyFont="1" applyFill="1" applyBorder="1" applyAlignment="1">
      <alignment/>
    </xf>
    <xf numFmtId="0" fontId="3" fillId="36" borderId="0" xfId="0" applyFont="1" applyFill="1" applyAlignment="1">
      <alignment horizontal="right"/>
    </xf>
    <xf numFmtId="2" fontId="3" fillId="36" borderId="15" xfId="0" applyNumberFormat="1" applyFont="1" applyFill="1" applyBorder="1" applyAlignment="1">
      <alignment/>
    </xf>
    <xf numFmtId="0" fontId="3" fillId="36" borderId="16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164" fontId="3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64" fontId="1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164" fontId="1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37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vertical="center"/>
    </xf>
    <xf numFmtId="0" fontId="0" fillId="37" borderId="0" xfId="0" applyFill="1" applyBorder="1" applyAlignment="1">
      <alignment vertical="center" wrapText="1"/>
    </xf>
    <xf numFmtId="0" fontId="3" fillId="35" borderId="0" xfId="0" applyFont="1" applyFill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1" fontId="1" fillId="34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38" borderId="0" xfId="0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vertical="center" wrapText="1"/>
    </xf>
    <xf numFmtId="0" fontId="3" fillId="38" borderId="0" xfId="0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vertical="center"/>
    </xf>
    <xf numFmtId="0" fontId="4" fillId="38" borderId="0" xfId="0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3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 wrapText="1"/>
    </xf>
    <xf numFmtId="0" fontId="1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3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 horizontal="center" vertical="top"/>
    </xf>
    <xf numFmtId="0" fontId="3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1" fillId="0" borderId="11" xfId="0" applyFont="1" applyBorder="1" applyAlignment="1">
      <alignment wrapText="1"/>
    </xf>
    <xf numFmtId="0" fontId="0" fillId="0" borderId="13" xfId="0" applyBorder="1" applyAlignment="1">
      <alignment wrapText="1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0" xfId="0" applyFont="1" applyAlignment="1">
      <alignment horizontal="right"/>
    </xf>
    <xf numFmtId="0" fontId="3" fillId="0" borderId="14" xfId="0" applyFont="1" applyBorder="1" applyAlignment="1">
      <alignment vertical="top" wrapText="1"/>
    </xf>
    <xf numFmtId="0" fontId="1" fillId="0" borderId="12" xfId="0" applyFont="1" applyBorder="1" applyAlignment="1">
      <alignment vertical="top"/>
    </xf>
    <xf numFmtId="0" fontId="1" fillId="0" borderId="12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0" fontId="3" fillId="0" borderId="0" xfId="0" applyFont="1" applyAlignment="1">
      <alignment vertical="top"/>
    </xf>
    <xf numFmtId="0" fontId="3" fillId="0" borderId="12" xfId="0" applyFont="1" applyBorder="1" applyAlignment="1">
      <alignment/>
    </xf>
    <xf numFmtId="0" fontId="6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64" fontId="7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14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95</xdr:row>
      <xdr:rowOff>95250</xdr:rowOff>
    </xdr:from>
    <xdr:to>
      <xdr:col>3</xdr:col>
      <xdr:colOff>571500</xdr:colOff>
      <xdr:row>95</xdr:row>
      <xdr:rowOff>95250</xdr:rowOff>
    </xdr:to>
    <xdr:sp>
      <xdr:nvSpPr>
        <xdr:cNvPr id="1" name="Line 1"/>
        <xdr:cNvSpPr>
          <a:spLocks/>
        </xdr:cNvSpPr>
      </xdr:nvSpPr>
      <xdr:spPr>
        <a:xfrm>
          <a:off x="2695575" y="216884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104</xdr:row>
      <xdr:rowOff>95250</xdr:rowOff>
    </xdr:from>
    <xdr:to>
      <xdr:col>3</xdr:col>
      <xdr:colOff>571500</xdr:colOff>
      <xdr:row>104</xdr:row>
      <xdr:rowOff>95250</xdr:rowOff>
    </xdr:to>
    <xdr:sp>
      <xdr:nvSpPr>
        <xdr:cNvPr id="1" name="Line 1"/>
        <xdr:cNvSpPr>
          <a:spLocks/>
        </xdr:cNvSpPr>
      </xdr:nvSpPr>
      <xdr:spPr>
        <a:xfrm>
          <a:off x="2867025" y="225552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3"/>
  <sheetViews>
    <sheetView zoomScalePageLayoutView="0" workbookViewId="0" topLeftCell="A11">
      <selection activeCell="G25" sqref="G25"/>
    </sheetView>
  </sheetViews>
  <sheetFormatPr defaultColWidth="9.140625" defaultRowHeight="12.75"/>
  <cols>
    <col min="1" max="1" width="3.421875" style="5" customWidth="1"/>
    <col min="2" max="2" width="4.00390625" style="34" customWidth="1"/>
    <col min="3" max="3" width="30.8515625" style="6" customWidth="1"/>
    <col min="4" max="4" width="11.00390625" style="6" customWidth="1"/>
    <col min="5" max="7" width="10.57421875" style="6" customWidth="1"/>
    <col min="8" max="8" width="10.7109375" style="6" customWidth="1"/>
    <col min="9" max="9" width="9.57421875" style="6" customWidth="1"/>
    <col min="10" max="10" width="3.140625" style="6" customWidth="1"/>
    <col min="11" max="11" width="0.85546875" style="29" customWidth="1"/>
    <col min="12" max="12" width="2.57421875" style="6" hidden="1" customWidth="1"/>
    <col min="13" max="13" width="23.421875" style="6" hidden="1" customWidth="1"/>
    <col min="14" max="14" width="9.421875" style="6" hidden="1" customWidth="1"/>
    <col min="15" max="16" width="0" style="6" hidden="1" customWidth="1"/>
    <col min="17" max="18" width="5.7109375" style="6" hidden="1" customWidth="1"/>
    <col min="19" max="19" width="0" style="6" hidden="1" customWidth="1"/>
    <col min="20" max="20" width="6.421875" style="6" hidden="1" customWidth="1"/>
    <col min="21" max="21" width="6.28125" style="6" hidden="1" customWidth="1"/>
    <col min="22" max="26" width="0" style="6" hidden="1" customWidth="1"/>
    <col min="27" max="16384" width="9.140625" style="6" customWidth="1"/>
  </cols>
  <sheetData>
    <row r="1" spans="1:9" ht="15">
      <c r="A1" s="170"/>
      <c r="B1" s="171"/>
      <c r="C1" s="171"/>
      <c r="D1" s="171"/>
      <c r="E1" s="171"/>
      <c r="F1" s="171"/>
      <c r="G1" s="171"/>
      <c r="H1" s="210" t="s">
        <v>65</v>
      </c>
      <c r="I1" s="210"/>
    </row>
    <row r="2" spans="3:15" ht="24" customHeight="1">
      <c r="C2" s="196" t="s">
        <v>64</v>
      </c>
      <c r="D2" s="196"/>
      <c r="E2" s="196"/>
      <c r="F2" s="196"/>
      <c r="G2" s="196"/>
      <c r="H2" s="196"/>
      <c r="N2" s="5" t="s">
        <v>110</v>
      </c>
      <c r="O2" s="5"/>
    </row>
    <row r="3" spans="1:23" s="44" customFormat="1" ht="26.25" customHeight="1">
      <c r="A3" s="41">
        <v>1</v>
      </c>
      <c r="B3" s="39">
        <v>1.1</v>
      </c>
      <c r="C3" s="44" t="s">
        <v>30</v>
      </c>
      <c r="D3" s="217" t="s">
        <v>67</v>
      </c>
      <c r="E3" s="217"/>
      <c r="F3" s="217"/>
      <c r="G3" s="217"/>
      <c r="H3" s="217"/>
      <c r="I3" s="217"/>
      <c r="K3" s="45"/>
      <c r="L3" s="6"/>
      <c r="M3" s="6"/>
      <c r="N3" s="58">
        <v>32</v>
      </c>
      <c r="O3" s="5" t="s">
        <v>111</v>
      </c>
      <c r="P3" s="6"/>
      <c r="Q3" s="6"/>
      <c r="R3" s="6"/>
      <c r="S3" s="6"/>
      <c r="T3" s="6"/>
      <c r="U3" s="6"/>
      <c r="V3" s="6"/>
      <c r="W3" s="6"/>
    </row>
    <row r="4" spans="4:11" ht="7.5" customHeight="1">
      <c r="D4" s="17"/>
      <c r="E4" s="17"/>
      <c r="F4" s="17"/>
      <c r="G4" s="17"/>
      <c r="H4" s="17"/>
      <c r="I4" s="17"/>
      <c r="K4" s="27"/>
    </row>
    <row r="5" spans="2:14" ht="15">
      <c r="B5" s="34">
        <v>1.2</v>
      </c>
      <c r="C5" s="7" t="s">
        <v>31</v>
      </c>
      <c r="D5" s="10"/>
      <c r="K5" s="27"/>
      <c r="N5" s="6" t="str">
        <f>IF(D5&lt;N3,"Short Term","Long Term")</f>
        <v>Short Term</v>
      </c>
    </row>
    <row r="6" spans="3:11" ht="8.25" customHeight="1">
      <c r="C6" s="7"/>
      <c r="D6" s="9"/>
      <c r="K6" s="27"/>
    </row>
    <row r="7" spans="1:11" ht="21" customHeight="1">
      <c r="A7" s="5">
        <v>2</v>
      </c>
      <c r="B7" s="34">
        <v>2.1</v>
      </c>
      <c r="C7" s="6" t="s">
        <v>77</v>
      </c>
      <c r="D7" s="184" t="s">
        <v>74</v>
      </c>
      <c r="E7" s="184"/>
      <c r="F7" s="184"/>
      <c r="G7" s="184"/>
      <c r="H7" s="184"/>
      <c r="K7" s="27"/>
    </row>
    <row r="8" spans="2:13" ht="15">
      <c r="B8" s="34">
        <v>2.2</v>
      </c>
      <c r="C8" s="6" t="s">
        <v>76</v>
      </c>
      <c r="D8" s="184" t="s">
        <v>74</v>
      </c>
      <c r="E8" s="184"/>
      <c r="F8" s="184"/>
      <c r="G8" s="184"/>
      <c r="H8" s="184"/>
      <c r="K8" s="27"/>
      <c r="M8" s="5" t="s">
        <v>6</v>
      </c>
    </row>
    <row r="9" spans="1:11" ht="20.25" customHeight="1">
      <c r="A9" s="5">
        <v>3</v>
      </c>
      <c r="B9" s="34">
        <v>3.1</v>
      </c>
      <c r="C9" s="6" t="s">
        <v>95</v>
      </c>
      <c r="D9" s="197"/>
      <c r="E9" s="198"/>
      <c r="F9" s="198"/>
      <c r="G9" s="199"/>
      <c r="K9" s="27"/>
    </row>
    <row r="10" spans="1:23" s="1" customFormat="1" ht="15.75" customHeight="1">
      <c r="A10" s="31"/>
      <c r="B10" s="34"/>
      <c r="C10" s="1" t="s">
        <v>78</v>
      </c>
      <c r="K10" s="32"/>
      <c r="L10" s="6"/>
      <c r="M10" s="6" t="s">
        <v>112</v>
      </c>
      <c r="N10" s="6">
        <f>IF(G27&gt;25,5,(IF(G27&gt;20,4,(IF(G27&gt;15,3,(IF(G27&gt;10,2,1)))))))</f>
        <v>1</v>
      </c>
      <c r="O10" s="6"/>
      <c r="P10" s="6"/>
      <c r="Q10" s="6"/>
      <c r="R10" s="6"/>
      <c r="S10" s="6"/>
      <c r="T10" s="6"/>
      <c r="U10" s="6"/>
      <c r="V10" s="6"/>
      <c r="W10" s="6"/>
    </row>
    <row r="11" spans="2:11" ht="15">
      <c r="B11" s="34">
        <v>3.2</v>
      </c>
      <c r="C11" s="6" t="s">
        <v>79</v>
      </c>
      <c r="D11" s="197"/>
      <c r="E11" s="218"/>
      <c r="F11" s="6" t="s">
        <v>80</v>
      </c>
      <c r="H11" s="18"/>
      <c r="I11" s="15"/>
      <c r="K11" s="27"/>
    </row>
    <row r="12" spans="4:21" ht="15.75" customHeight="1">
      <c r="D12" s="20"/>
      <c r="E12" s="20"/>
      <c r="H12" s="9"/>
      <c r="I12" s="9"/>
      <c r="K12" s="27"/>
      <c r="M12" s="6" t="s">
        <v>113</v>
      </c>
      <c r="N12" s="6">
        <f>IF(G27&gt;25,5,(IF(G27&gt;20,4,(IF(G27&gt;15,3,(IF(G27&gt;10,2,1)))))))</f>
        <v>1</v>
      </c>
      <c r="Q12" s="6" t="s">
        <v>60</v>
      </c>
      <c r="R12" s="6">
        <v>5</v>
      </c>
      <c r="T12" s="6" t="s">
        <v>61</v>
      </c>
      <c r="U12" s="6">
        <v>20</v>
      </c>
    </row>
    <row r="13" spans="2:21" ht="15">
      <c r="B13" s="34">
        <v>3.4</v>
      </c>
      <c r="C13" s="6" t="s">
        <v>45</v>
      </c>
      <c r="K13" s="27"/>
      <c r="M13" s="6" t="s">
        <v>114</v>
      </c>
      <c r="N13" s="6">
        <f>IF(G28&gt;25,5,(IF(G28&gt;20,4,(IF(G28&gt;15,3,(IF(G28&gt;10,2,1)))))))</f>
        <v>1</v>
      </c>
      <c r="P13" s="6" t="s">
        <v>11</v>
      </c>
      <c r="R13" s="6">
        <f>(9*R12+($U12-10*$R12))/($U12-$R12)</f>
        <v>1</v>
      </c>
      <c r="U13" s="6">
        <f>(9*U12+($U12-10*$R12))/($U12-$R12)</f>
        <v>10</v>
      </c>
    </row>
    <row r="14" spans="11:20" ht="16.5" customHeight="1">
      <c r="K14" s="27"/>
      <c r="M14" s="6" t="s">
        <v>115</v>
      </c>
      <c r="N14" s="6">
        <f>IF(G29&gt;25,5,(IF(G29&gt;20,4,(IF(G29&gt;15,3,(IF(G29&gt;10,2,1)))))))</f>
        <v>1</v>
      </c>
      <c r="P14" s="6" t="s">
        <v>62</v>
      </c>
      <c r="Q14" s="6">
        <v>15</v>
      </c>
      <c r="S14" s="6" t="s">
        <v>63</v>
      </c>
      <c r="T14" s="6">
        <f>(9*Q14+($U$12-10*$R$12))/($U$12-$R$12)</f>
        <v>7</v>
      </c>
    </row>
    <row r="15" spans="4:11" ht="15">
      <c r="D15" s="187" t="s">
        <v>46</v>
      </c>
      <c r="E15" s="188"/>
      <c r="F15" s="189"/>
      <c r="G15" s="203" t="s">
        <v>68</v>
      </c>
      <c r="H15" s="205" t="s">
        <v>54</v>
      </c>
      <c r="I15" s="206"/>
      <c r="K15" s="27"/>
    </row>
    <row r="16" spans="2:14" ht="39.75" customHeight="1">
      <c r="B16" s="35">
        <v>3.5</v>
      </c>
      <c r="C16" s="21" t="s">
        <v>96</v>
      </c>
      <c r="D16" s="51" t="s">
        <v>87</v>
      </c>
      <c r="E16" s="52" t="s">
        <v>47</v>
      </c>
      <c r="F16" s="52" t="s">
        <v>48</v>
      </c>
      <c r="G16" s="204"/>
      <c r="H16" s="207"/>
      <c r="I16" s="208"/>
      <c r="K16" s="27"/>
      <c r="M16" s="6" t="s">
        <v>116</v>
      </c>
      <c r="N16" s="6">
        <f>IF(G25&gt;50,1,(IF(G25&gt;45,2,(IF(G25&gt;40,3,(IF(G25&gt;35,4,5)))))))</f>
        <v>5</v>
      </c>
    </row>
    <row r="17" spans="2:14" ht="15">
      <c r="B17" s="35"/>
      <c r="C17" s="23" t="s">
        <v>52</v>
      </c>
      <c r="D17" s="22"/>
      <c r="E17" s="22"/>
      <c r="F17" s="22"/>
      <c r="G17" s="22"/>
      <c r="H17" s="209"/>
      <c r="I17" s="209"/>
      <c r="K17" s="27"/>
      <c r="M17" s="6" t="s">
        <v>117</v>
      </c>
      <c r="N17" s="6">
        <f>N10+N12+N13+N14+N16</f>
        <v>9</v>
      </c>
    </row>
    <row r="18" spans="2:11" ht="9" customHeight="1">
      <c r="B18" s="35"/>
      <c r="C18" s="24"/>
      <c r="D18" s="25"/>
      <c r="E18" s="25"/>
      <c r="F18" s="25"/>
      <c r="G18" s="25"/>
      <c r="H18" s="26"/>
      <c r="I18" s="26"/>
      <c r="K18" s="27"/>
    </row>
    <row r="19" spans="1:14" ht="15">
      <c r="A19" s="5">
        <v>4</v>
      </c>
      <c r="B19" s="34">
        <v>4.1</v>
      </c>
      <c r="C19" s="8" t="s">
        <v>69</v>
      </c>
      <c r="D19" s="6" t="s">
        <v>21</v>
      </c>
      <c r="E19" s="7"/>
      <c r="F19" s="8" t="s">
        <v>70</v>
      </c>
      <c r="K19" s="27"/>
      <c r="M19" s="54" t="s">
        <v>118</v>
      </c>
      <c r="N19" s="54">
        <f>(9*N17+($U$12-10*$R$12))/($U$12-$R$12)</f>
        <v>3.4</v>
      </c>
    </row>
    <row r="20" spans="3:11" ht="15">
      <c r="C20" s="7" t="s">
        <v>71</v>
      </c>
      <c r="D20" s="6" t="s">
        <v>21</v>
      </c>
      <c r="E20" s="7"/>
      <c r="F20" s="8" t="s">
        <v>81</v>
      </c>
      <c r="H20" s="6" t="s">
        <v>21</v>
      </c>
      <c r="K20" s="27"/>
    </row>
    <row r="21" spans="3:11" ht="8.25" customHeight="1">
      <c r="C21" s="7"/>
      <c r="E21" s="7"/>
      <c r="G21" s="8"/>
      <c r="K21" s="27"/>
    </row>
    <row r="22" spans="1:13" ht="15">
      <c r="A22" s="5">
        <v>5</v>
      </c>
      <c r="C22" s="8" t="s">
        <v>22</v>
      </c>
      <c r="K22" s="27"/>
      <c r="M22" s="5" t="s">
        <v>0</v>
      </c>
    </row>
    <row r="23" spans="3:11" ht="9" customHeight="1">
      <c r="C23" s="8"/>
      <c r="K23" s="27"/>
    </row>
    <row r="24" spans="1:21" ht="15">
      <c r="A24" s="5">
        <v>6</v>
      </c>
      <c r="B24" s="34">
        <v>6.1</v>
      </c>
      <c r="C24" s="8" t="s">
        <v>23</v>
      </c>
      <c r="D24" s="10"/>
      <c r="E24" s="6" t="s">
        <v>143</v>
      </c>
      <c r="F24" s="10"/>
      <c r="G24" s="6" t="s">
        <v>142</v>
      </c>
      <c r="H24" s="10"/>
      <c r="I24" s="6" t="s">
        <v>141</v>
      </c>
      <c r="K24" s="27"/>
      <c r="M24" s="6" t="s">
        <v>119</v>
      </c>
      <c r="N24" s="6">
        <f>IF(H68=1,1,(IF(G68=1,1,(IF(F68=1,2,(IF(E68=1,3,(IF(D68=1,4,0)))))))))</f>
        <v>0</v>
      </c>
      <c r="Q24" s="6" t="s">
        <v>60</v>
      </c>
      <c r="R24" s="6">
        <v>1</v>
      </c>
      <c r="T24" s="6" t="s">
        <v>61</v>
      </c>
      <c r="U24" s="6">
        <v>10</v>
      </c>
    </row>
    <row r="25" spans="2:21" ht="15">
      <c r="B25" s="34">
        <v>6.2</v>
      </c>
      <c r="C25" s="6" t="s">
        <v>53</v>
      </c>
      <c r="E25" s="9"/>
      <c r="G25" s="10"/>
      <c r="H25" s="6" t="s">
        <v>24</v>
      </c>
      <c r="K25" s="27"/>
      <c r="M25" s="6" t="s">
        <v>133</v>
      </c>
      <c r="N25" s="6">
        <f>IF(G90=1,1,(IF(F90=1,3,(IF(E90=1,5,(IF(D90=1,6,0)))))))</f>
        <v>0</v>
      </c>
      <c r="P25" s="6" t="s">
        <v>11</v>
      </c>
      <c r="R25" s="6">
        <f>(9*R24+($U24-10*$R24))/($U24-$R24)</f>
        <v>1</v>
      </c>
      <c r="U25" s="6">
        <f>(9*U24+($U24-10*$R24))/($U24-$R24)</f>
        <v>10</v>
      </c>
    </row>
    <row r="26" spans="5:20" ht="14.25" customHeight="1">
      <c r="E26" s="9"/>
      <c r="G26" s="9"/>
      <c r="K26" s="27"/>
      <c r="M26" s="6" t="s">
        <v>117</v>
      </c>
      <c r="N26" s="6">
        <f>N24+N25</f>
        <v>0</v>
      </c>
      <c r="P26" s="6" t="s">
        <v>62</v>
      </c>
      <c r="Q26" s="6">
        <v>6</v>
      </c>
      <c r="S26" s="6" t="s">
        <v>63</v>
      </c>
      <c r="T26" s="6">
        <f>(9*Q26+($U$24-10*$R$24))/($U$24-$R$24)</f>
        <v>6</v>
      </c>
    </row>
    <row r="27" spans="1:11" ht="15">
      <c r="A27" s="5">
        <v>7</v>
      </c>
      <c r="B27" s="34">
        <v>7.1</v>
      </c>
      <c r="C27" s="6" t="s">
        <v>108</v>
      </c>
      <c r="G27" s="10"/>
      <c r="H27" s="6" t="s">
        <v>24</v>
      </c>
      <c r="K27" s="27"/>
    </row>
    <row r="28" spans="2:14" ht="15">
      <c r="B28" s="34">
        <v>7.2</v>
      </c>
      <c r="C28" s="6" t="s">
        <v>109</v>
      </c>
      <c r="G28" s="10"/>
      <c r="H28" s="6" t="s">
        <v>24</v>
      </c>
      <c r="K28" s="27"/>
      <c r="M28" s="54" t="s">
        <v>118</v>
      </c>
      <c r="N28" s="54">
        <f>(9*N26+($U$24-10*$R$24))/($U$24-$R$24)</f>
        <v>0</v>
      </c>
    </row>
    <row r="29" spans="2:13" ht="15">
      <c r="B29" s="34">
        <v>7.3</v>
      </c>
      <c r="C29" s="6" t="s">
        <v>102</v>
      </c>
      <c r="G29" s="10"/>
      <c r="H29" s="6" t="s">
        <v>24</v>
      </c>
      <c r="K29" s="27"/>
      <c r="M29" s="5" t="s">
        <v>1</v>
      </c>
    </row>
    <row r="30" spans="11:14" ht="15.75" customHeight="1">
      <c r="K30" s="27"/>
      <c r="M30" s="6" t="s">
        <v>120</v>
      </c>
      <c r="N30" s="6">
        <f>IF(H71=1,9.8,(IF(G71=1,9.9,(IF(F71=1,10,0)))))</f>
        <v>0</v>
      </c>
    </row>
    <row r="31" spans="1:23" ht="15">
      <c r="A31" s="5">
        <v>8</v>
      </c>
      <c r="C31" s="6" t="s">
        <v>88</v>
      </c>
      <c r="K31" s="27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s="44" customFormat="1" ht="47.25" customHeight="1">
      <c r="A32" s="41"/>
      <c r="B32" s="42">
        <v>8.1</v>
      </c>
      <c r="C32" s="201" t="s">
        <v>97</v>
      </c>
      <c r="D32" s="43" t="s">
        <v>56</v>
      </c>
      <c r="E32" s="211" t="s">
        <v>55</v>
      </c>
      <c r="F32" s="212"/>
      <c r="G32" s="214" t="s">
        <v>86</v>
      </c>
      <c r="H32" s="215"/>
      <c r="I32" s="215"/>
      <c r="K32" s="45"/>
      <c r="L32" s="6"/>
      <c r="M32" s="9" t="s">
        <v>121</v>
      </c>
      <c r="O32" s="6">
        <f>IF(G87=0.75,1,(IF(F87=1,1.5,(IF(E87=1,2.5,(IF(D87=1,3,0)))))))</f>
        <v>0</v>
      </c>
      <c r="P32" s="6"/>
      <c r="Q32" s="6"/>
      <c r="R32" s="6"/>
      <c r="S32" s="6"/>
      <c r="T32" s="6"/>
      <c r="U32" s="6"/>
      <c r="V32" s="6"/>
      <c r="W32" s="6"/>
    </row>
    <row r="33" spans="2:11" ht="15">
      <c r="B33" s="36"/>
      <c r="C33" s="202"/>
      <c r="D33" s="10"/>
      <c r="E33" s="172"/>
      <c r="F33" s="213"/>
      <c r="G33" s="178"/>
      <c r="H33" s="216"/>
      <c r="I33" s="216"/>
      <c r="K33" s="27"/>
    </row>
    <row r="34" spans="1:23" s="9" customFormat="1" ht="9.75" customHeight="1">
      <c r="A34" s="30"/>
      <c r="B34" s="37"/>
      <c r="E34" s="19"/>
      <c r="F34" s="26"/>
      <c r="G34" s="20"/>
      <c r="H34" s="26"/>
      <c r="I34" s="26"/>
      <c r="K34" s="28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2:21" ht="30">
      <c r="B35" s="38">
        <v>8.2</v>
      </c>
      <c r="C35" s="13" t="s">
        <v>26</v>
      </c>
      <c r="D35" s="13" t="s">
        <v>28</v>
      </c>
      <c r="E35" s="13" t="s">
        <v>58</v>
      </c>
      <c r="F35" s="60" t="s">
        <v>57</v>
      </c>
      <c r="G35" s="13" t="s">
        <v>29</v>
      </c>
      <c r="H35" s="180" t="s">
        <v>33</v>
      </c>
      <c r="I35" s="200"/>
      <c r="K35" s="27"/>
      <c r="M35" s="6" t="s">
        <v>117</v>
      </c>
      <c r="N35" s="6">
        <f>N30+O32</f>
        <v>0</v>
      </c>
      <c r="Q35" s="6" t="s">
        <v>60</v>
      </c>
      <c r="R35" s="6">
        <v>10.25</v>
      </c>
      <c r="T35" s="6" t="s">
        <v>61</v>
      </c>
      <c r="U35" s="6">
        <v>13.25</v>
      </c>
    </row>
    <row r="36" spans="2:21" ht="30" customHeight="1">
      <c r="B36" s="36"/>
      <c r="C36" s="13" t="s">
        <v>27</v>
      </c>
      <c r="D36" s="10"/>
      <c r="E36" s="10"/>
      <c r="F36" s="10"/>
      <c r="G36" s="18"/>
      <c r="H36" s="180"/>
      <c r="I36" s="200"/>
      <c r="K36" s="27"/>
      <c r="M36" s="54" t="s">
        <v>118</v>
      </c>
      <c r="N36" s="54">
        <f>(9*N35+($U$35-10*$R$35))/($U$35-$R$35)</f>
        <v>-29.75</v>
      </c>
      <c r="P36" s="6" t="s">
        <v>11</v>
      </c>
      <c r="R36" s="6">
        <f>(9*R35+($U35-10*$R35))/($U35-$R35)</f>
        <v>1</v>
      </c>
      <c r="U36" s="6">
        <f>(9*U35+($U35-10*$R35))/($U35-$R35)</f>
        <v>10</v>
      </c>
    </row>
    <row r="37" spans="2:20" ht="17.25" customHeight="1">
      <c r="B37" s="37"/>
      <c r="C37" s="19"/>
      <c r="D37" s="9"/>
      <c r="E37" s="9"/>
      <c r="F37" s="9"/>
      <c r="G37" s="9"/>
      <c r="H37" s="46"/>
      <c r="I37" s="47"/>
      <c r="K37" s="27"/>
      <c r="P37" s="6" t="s">
        <v>62</v>
      </c>
      <c r="Q37" s="6">
        <v>12.75</v>
      </c>
      <c r="S37" s="6" t="s">
        <v>63</v>
      </c>
      <c r="T37" s="6">
        <f>(9*Q37+($U$35-10*$R$35))/($U$35-$R$35)</f>
        <v>8.5</v>
      </c>
    </row>
    <row r="38" spans="1:13" ht="30" customHeight="1">
      <c r="A38" s="41">
        <v>9</v>
      </c>
      <c r="C38" s="195" t="s">
        <v>98</v>
      </c>
      <c r="D38" s="195"/>
      <c r="E38" s="195"/>
      <c r="F38" s="195"/>
      <c r="G38" s="195"/>
      <c r="H38" s="195"/>
      <c r="I38" s="195"/>
      <c r="K38" s="27"/>
      <c r="M38" s="5" t="s">
        <v>2</v>
      </c>
    </row>
    <row r="39" spans="2:14" ht="21" customHeight="1">
      <c r="B39" s="38">
        <v>9.1</v>
      </c>
      <c r="C39" s="13" t="s">
        <v>19</v>
      </c>
      <c r="D39" s="178"/>
      <c r="E39" s="178"/>
      <c r="F39" s="176" t="s">
        <v>134</v>
      </c>
      <c r="G39" s="177"/>
      <c r="H39" s="177"/>
      <c r="I39" s="177"/>
      <c r="K39" s="27"/>
      <c r="M39" s="6" t="s">
        <v>122</v>
      </c>
      <c r="N39" s="6">
        <f>IF(D33=1,20,IF(E33=1,19,IF(G33=1,11,0)))</f>
        <v>0</v>
      </c>
    </row>
    <row r="40" spans="2:11" ht="30">
      <c r="B40" s="38">
        <v>9.2</v>
      </c>
      <c r="C40" s="13" t="s">
        <v>34</v>
      </c>
      <c r="D40" s="178"/>
      <c r="E40" s="178"/>
      <c r="F40" s="176" t="s">
        <v>134</v>
      </c>
      <c r="G40" s="177"/>
      <c r="H40" s="177"/>
      <c r="I40" s="177"/>
      <c r="K40" s="27"/>
    </row>
    <row r="41" spans="2:21" ht="30">
      <c r="B41" s="38">
        <v>9.3</v>
      </c>
      <c r="C41" s="13" t="s">
        <v>59</v>
      </c>
      <c r="D41" s="178"/>
      <c r="E41" s="178"/>
      <c r="F41" s="176" t="s">
        <v>134</v>
      </c>
      <c r="G41" s="177"/>
      <c r="H41" s="177"/>
      <c r="I41" s="177"/>
      <c r="K41" s="27"/>
      <c r="M41" s="6" t="s">
        <v>123</v>
      </c>
      <c r="N41" s="6">
        <f>IF(D36=1,1,IF(E36=1,4,IF(F36=1,5,IF(G36=1,6,0))))</f>
        <v>0</v>
      </c>
      <c r="Q41" s="6" t="s">
        <v>60</v>
      </c>
      <c r="R41" s="6">
        <v>12</v>
      </c>
      <c r="T41" s="6" t="s">
        <v>61</v>
      </c>
      <c r="U41" s="6">
        <v>35</v>
      </c>
    </row>
    <row r="42" spans="2:21" ht="22.5" customHeight="1">
      <c r="B42" s="38">
        <v>9.4</v>
      </c>
      <c r="C42" s="13" t="s">
        <v>72</v>
      </c>
      <c r="D42" s="178"/>
      <c r="E42" s="178"/>
      <c r="F42" s="176" t="s">
        <v>134</v>
      </c>
      <c r="G42" s="177"/>
      <c r="H42" s="177"/>
      <c r="I42" s="177"/>
      <c r="K42" s="27"/>
      <c r="M42" s="6" t="s">
        <v>5</v>
      </c>
      <c r="N42" s="6">
        <f>IF(G25&gt;50,1,(IF(G25&gt;45,3,(IF(G25&gt;40,5,(IF(G25&gt;35,7,9)))))))</f>
        <v>9</v>
      </c>
      <c r="P42" s="6" t="s">
        <v>11</v>
      </c>
      <c r="R42" s="6">
        <f>(9*R41+($U41-10*$R41))/($U41-$R41)</f>
        <v>1</v>
      </c>
      <c r="U42" s="6">
        <f>(9*U41+($U41-10*$R41))/($U41-$R41)</f>
        <v>10</v>
      </c>
    </row>
    <row r="43" spans="11:20" ht="17.25" customHeight="1">
      <c r="K43" s="27"/>
      <c r="M43" s="6" t="s">
        <v>124</v>
      </c>
      <c r="N43" s="6">
        <f>N39+N41+N42</f>
        <v>9</v>
      </c>
      <c r="P43" s="6" t="s">
        <v>62</v>
      </c>
      <c r="Q43" s="6">
        <v>22</v>
      </c>
      <c r="S43" s="6" t="s">
        <v>63</v>
      </c>
      <c r="T43" s="6">
        <f>(9*Q43+($U$41-10*$R$41))/($U$41-$R$41)</f>
        <v>4.913043478260869</v>
      </c>
    </row>
    <row r="44" spans="1:14" ht="30.75" customHeight="1">
      <c r="A44" s="41">
        <v>10</v>
      </c>
      <c r="C44" s="195" t="s">
        <v>99</v>
      </c>
      <c r="D44" s="195"/>
      <c r="E44" s="195"/>
      <c r="F44" s="195"/>
      <c r="G44" s="195"/>
      <c r="H44" s="195"/>
      <c r="I44" s="195"/>
      <c r="K44" s="27"/>
      <c r="M44" s="54" t="s">
        <v>118</v>
      </c>
      <c r="N44" s="54">
        <f>(9*N43+($U$41-10*$R$41))/($U$41-$R$41)</f>
        <v>-0.17391304347826086</v>
      </c>
    </row>
    <row r="45" spans="3:14" ht="15">
      <c r="C45" s="187" t="s">
        <v>75</v>
      </c>
      <c r="D45" s="188"/>
      <c r="E45" s="189"/>
      <c r="F45" s="10" t="s">
        <v>35</v>
      </c>
      <c r="K45" s="27"/>
      <c r="N45" s="54"/>
    </row>
    <row r="46" spans="2:21" ht="15">
      <c r="B46" s="38">
        <v>10.1</v>
      </c>
      <c r="C46" s="179" t="s">
        <v>36</v>
      </c>
      <c r="D46" s="179"/>
      <c r="E46" s="179"/>
      <c r="F46" s="10"/>
      <c r="K46" s="27"/>
      <c r="M46" s="5" t="s">
        <v>3</v>
      </c>
      <c r="O46" s="55">
        <f>IF(D39&gt;=1,12,0)</f>
        <v>0</v>
      </c>
      <c r="Q46" s="6" t="s">
        <v>60</v>
      </c>
      <c r="R46" s="6">
        <v>1.25</v>
      </c>
      <c r="T46" s="6" t="s">
        <v>61</v>
      </c>
      <c r="U46" s="6">
        <v>30</v>
      </c>
    </row>
    <row r="47" spans="2:21" ht="15">
      <c r="B47" s="38">
        <v>10.2</v>
      </c>
      <c r="C47" s="179" t="s">
        <v>37</v>
      </c>
      <c r="D47" s="179"/>
      <c r="E47" s="179"/>
      <c r="F47" s="10"/>
      <c r="K47" s="27"/>
      <c r="O47" s="55">
        <f>IF(D40=1+OR(D49=2),D40*7,IF(D40&gt;2,2*7,0))</f>
        <v>0</v>
      </c>
      <c r="P47" s="6" t="s">
        <v>11</v>
      </c>
      <c r="R47" s="6">
        <f>(9*R46+($U46-10*$R46))/($U46-$R46)</f>
        <v>1</v>
      </c>
      <c r="U47" s="6">
        <f>(9*U46+($U46-10*$R46))/($U46-$R46)</f>
        <v>10</v>
      </c>
    </row>
    <row r="48" spans="2:20" ht="15">
      <c r="B48" s="38">
        <v>10.3</v>
      </c>
      <c r="C48" s="179" t="s">
        <v>38</v>
      </c>
      <c r="D48" s="179"/>
      <c r="E48" s="179"/>
      <c r="F48" s="10"/>
      <c r="K48" s="27"/>
      <c r="M48" s="6" t="s">
        <v>125</v>
      </c>
      <c r="N48" s="6">
        <f>SUM(O46:O49)</f>
        <v>0</v>
      </c>
      <c r="O48" s="55">
        <f>IF(D41=1+OR(D41=2),D41*2,IF(D41=3,D41*2,IF(D41&gt;3,3*2,0)))</f>
        <v>0</v>
      </c>
      <c r="P48" s="6" t="s">
        <v>62</v>
      </c>
      <c r="Q48" s="6">
        <v>19.75</v>
      </c>
      <c r="S48" s="6" t="s">
        <v>63</v>
      </c>
      <c r="T48" s="6">
        <f>(9*Q48+($U$46-10*$R$46))/($U$46-$R$46)</f>
        <v>6.791304347826087</v>
      </c>
    </row>
    <row r="49" spans="2:15" ht="15">
      <c r="B49" s="38">
        <v>10.4</v>
      </c>
      <c r="C49" s="179" t="s">
        <v>73</v>
      </c>
      <c r="D49" s="179"/>
      <c r="E49" s="179"/>
      <c r="F49" s="10"/>
      <c r="K49" s="27"/>
      <c r="O49" s="55">
        <f>IF(D42=1+OR(D42=2),D42*1,IF(D42=3,D42*1,IF(D42&gt;3,3*1,0)))</f>
        <v>0</v>
      </c>
    </row>
    <row r="50" spans="11:15" ht="14.25" customHeight="1">
      <c r="K50" s="27"/>
      <c r="M50" s="6" t="s">
        <v>126</v>
      </c>
      <c r="N50" s="6">
        <f>SUM(O50:O53)</f>
        <v>0</v>
      </c>
      <c r="O50" s="56" t="b">
        <f>IF(F46&gt;=1,IF(F46&lt;=5,F46*0.25,IF(F46&gt;5,5*0.25,0)))</f>
        <v>0</v>
      </c>
    </row>
    <row r="51" spans="1:15" ht="15">
      <c r="A51" s="5">
        <v>11</v>
      </c>
      <c r="C51" s="182" t="s">
        <v>100</v>
      </c>
      <c r="D51" s="183"/>
      <c r="E51" s="183"/>
      <c r="F51" s="183"/>
      <c r="G51" s="183"/>
      <c r="H51" s="183"/>
      <c r="K51" s="27"/>
      <c r="O51" s="56">
        <f>IF(F47&gt;=1,IF(F47&lt;=5,F47*0.5,5*0.5),0)</f>
        <v>0</v>
      </c>
    </row>
    <row r="52" spans="11:15" ht="15.75" customHeight="1">
      <c r="K52" s="27"/>
      <c r="M52" s="6" t="s">
        <v>127</v>
      </c>
      <c r="N52" s="6">
        <f>N50+N48</f>
        <v>0</v>
      </c>
      <c r="O52" s="56">
        <f>IF(F48&gt;=1,IF(F48&lt;=5,F48*0.5,5*0.5),0)</f>
        <v>0</v>
      </c>
    </row>
    <row r="53" spans="2:15" ht="20.25" customHeight="1">
      <c r="B53" s="39">
        <v>11.1</v>
      </c>
      <c r="C53" s="174" t="s">
        <v>82</v>
      </c>
      <c r="D53" s="175"/>
      <c r="E53" s="175"/>
      <c r="F53" s="175"/>
      <c r="G53" s="175"/>
      <c r="H53" s="175"/>
      <c r="I53" s="175"/>
      <c r="K53" s="27"/>
      <c r="O53" s="56">
        <f>IF(F49&gt;=1,IF(F49&lt;=5,F49*0.5,5*0.5),0)</f>
        <v>0</v>
      </c>
    </row>
    <row r="54" spans="2:14" ht="15.75" customHeight="1">
      <c r="B54" s="39"/>
      <c r="C54" s="3"/>
      <c r="D54" s="33"/>
      <c r="E54" s="33"/>
      <c r="F54" s="33"/>
      <c r="G54" s="33"/>
      <c r="H54" s="33"/>
      <c r="I54" s="33"/>
      <c r="K54" s="27"/>
      <c r="M54" s="54" t="s">
        <v>118</v>
      </c>
      <c r="N54" s="54">
        <f>(9*N52+($U$46-10*$R$46))/($U$46-$R$46)</f>
        <v>0.6086956521739131</v>
      </c>
    </row>
    <row r="55" spans="3:11" ht="15">
      <c r="C55" s="6" t="s">
        <v>101</v>
      </c>
      <c r="E55" s="9"/>
      <c r="H55" s="10"/>
      <c r="K55" s="27"/>
    </row>
    <row r="56" spans="4:21" ht="15.75" customHeight="1">
      <c r="D56" s="1"/>
      <c r="E56" s="1"/>
      <c r="F56" s="1"/>
      <c r="G56" s="1"/>
      <c r="K56" s="27"/>
      <c r="M56" s="5" t="s">
        <v>128</v>
      </c>
      <c r="Q56" s="6" t="s">
        <v>60</v>
      </c>
      <c r="R56" s="6">
        <v>1</v>
      </c>
      <c r="T56" s="6" t="s">
        <v>61</v>
      </c>
      <c r="U56" s="6">
        <v>10</v>
      </c>
    </row>
    <row r="57" spans="2:21" ht="31.5" customHeight="1">
      <c r="B57" s="39">
        <v>11.2</v>
      </c>
      <c r="C57" s="174" t="s">
        <v>103</v>
      </c>
      <c r="D57" s="175"/>
      <c r="E57" s="175"/>
      <c r="F57" s="175"/>
      <c r="G57" s="175"/>
      <c r="H57" s="175"/>
      <c r="I57" s="175"/>
      <c r="K57" s="27"/>
      <c r="P57" s="6" t="s">
        <v>11</v>
      </c>
      <c r="R57" s="6">
        <f>(9*R56+($U56-10*$R56))/($U56-$R56)</f>
        <v>1</v>
      </c>
      <c r="U57" s="6">
        <f>(9*U56+($U56-10*$R56))/($U56-$R56)</f>
        <v>10</v>
      </c>
    </row>
    <row r="58" spans="3:20" ht="17.25" customHeight="1">
      <c r="C58" s="4"/>
      <c r="D58" s="1"/>
      <c r="E58" s="1"/>
      <c r="F58" s="1"/>
      <c r="G58" s="1"/>
      <c r="K58" s="27"/>
      <c r="N58" s="6">
        <f>IF(G25&gt;50,2,(IF(G25&gt;45,6,(IF(G25&gt;40,10,(IF(G25&gt;35,8,4)))))))</f>
        <v>4</v>
      </c>
      <c r="P58" s="6" t="s">
        <v>62</v>
      </c>
      <c r="Q58" s="6">
        <v>4</v>
      </c>
      <c r="S58" s="6" t="s">
        <v>63</v>
      </c>
      <c r="T58" s="6">
        <f>(9*Q58+($U$56-10*$R$56))/($U$56-$R$56)</f>
        <v>4</v>
      </c>
    </row>
    <row r="59" spans="3:14" ht="15">
      <c r="C59" s="6" t="s">
        <v>135</v>
      </c>
      <c r="E59" s="9"/>
      <c r="F59" s="1"/>
      <c r="G59" s="1"/>
      <c r="I59" s="10"/>
      <c r="K59" s="27"/>
      <c r="M59" s="6" t="s">
        <v>124</v>
      </c>
      <c r="N59" s="6">
        <f>N58</f>
        <v>4</v>
      </c>
    </row>
    <row r="60" spans="5:14" ht="15.75" customHeight="1">
      <c r="E60" s="9"/>
      <c r="F60" s="1"/>
      <c r="G60" s="1"/>
      <c r="K60" s="27"/>
      <c r="M60" s="54" t="s">
        <v>118</v>
      </c>
      <c r="N60" s="54">
        <f>(9*N59+($U$56-10*$R$56))/($U$56-$R$56)</f>
        <v>4</v>
      </c>
    </row>
    <row r="61" spans="1:11" ht="15.75">
      <c r="A61" s="5">
        <v>12</v>
      </c>
      <c r="C61" s="48" t="s">
        <v>104</v>
      </c>
      <c r="D61" s="1"/>
      <c r="E61" s="1"/>
      <c r="F61" s="1"/>
      <c r="G61" s="1"/>
      <c r="K61" s="27"/>
    </row>
    <row r="62" spans="3:13" ht="35.25" customHeight="1">
      <c r="C62" s="182" t="s">
        <v>89</v>
      </c>
      <c r="D62" s="183"/>
      <c r="E62" s="183"/>
      <c r="F62" s="183"/>
      <c r="G62" s="183"/>
      <c r="H62" s="183"/>
      <c r="I62" s="183"/>
      <c r="K62" s="27"/>
      <c r="M62" s="5" t="s">
        <v>4</v>
      </c>
    </row>
    <row r="63" ht="15">
      <c r="K63" s="27"/>
    </row>
    <row r="64" spans="11:21" ht="15">
      <c r="K64" s="27"/>
      <c r="M64" s="6" t="s">
        <v>20</v>
      </c>
      <c r="N64" s="6">
        <f>IF(H55=0,7,IF(H55=1,3,IF(H55=2,1,0)))</f>
        <v>7</v>
      </c>
      <c r="Q64" s="6" t="s">
        <v>60</v>
      </c>
      <c r="R64" s="6">
        <v>0</v>
      </c>
      <c r="T64" s="6" t="s">
        <v>61</v>
      </c>
      <c r="U64" s="6">
        <v>7</v>
      </c>
    </row>
    <row r="65" spans="2:21" ht="15">
      <c r="B65" s="34">
        <v>12.1</v>
      </c>
      <c r="C65" s="6" t="s">
        <v>39</v>
      </c>
      <c r="D65" s="6">
        <v>12.2</v>
      </c>
      <c r="E65" s="6" t="s">
        <v>105</v>
      </c>
      <c r="G65" s="6" t="s">
        <v>40</v>
      </c>
      <c r="K65" s="27"/>
      <c r="M65" s="54" t="s">
        <v>118</v>
      </c>
      <c r="N65" s="6">
        <f>(10*N64+(-10*$R$64))/($U$64-$R$64)</f>
        <v>10</v>
      </c>
      <c r="P65" s="6" t="s">
        <v>11</v>
      </c>
      <c r="R65" s="6">
        <f>(10*R64+(-10*$R64))/($U64-$R64)</f>
        <v>0</v>
      </c>
      <c r="U65" s="6">
        <f>(10*U64+(-10*$R64))/($U64-$R64)</f>
        <v>10</v>
      </c>
    </row>
    <row r="66" spans="5:20" ht="22.5" customHeight="1">
      <c r="E66" s="9"/>
      <c r="F66" s="1"/>
      <c r="G66" s="1"/>
      <c r="K66" s="27"/>
      <c r="P66" s="6" t="s">
        <v>62</v>
      </c>
      <c r="Q66" s="6">
        <v>5</v>
      </c>
      <c r="S66" s="6" t="s">
        <v>63</v>
      </c>
      <c r="T66" s="6">
        <f>(10*Q66+(-10*$R$64))/($U$64-$R$64)</f>
        <v>7.142857142857143</v>
      </c>
    </row>
    <row r="67" spans="1:11" ht="60">
      <c r="A67" s="5">
        <v>13</v>
      </c>
      <c r="C67" s="11" t="s">
        <v>106</v>
      </c>
      <c r="D67" s="12" t="s">
        <v>13</v>
      </c>
      <c r="E67" s="13" t="s">
        <v>9</v>
      </c>
      <c r="F67" s="13" t="s">
        <v>12</v>
      </c>
      <c r="G67" s="13" t="s">
        <v>14</v>
      </c>
      <c r="H67" s="13" t="s">
        <v>85</v>
      </c>
      <c r="I67" s="13" t="s">
        <v>54</v>
      </c>
      <c r="K67" s="27"/>
    </row>
    <row r="68" spans="3:11" ht="15">
      <c r="C68" s="14" t="s">
        <v>25</v>
      </c>
      <c r="D68" s="15"/>
      <c r="E68" s="10"/>
      <c r="F68" s="10"/>
      <c r="G68" s="10"/>
      <c r="H68" s="10"/>
      <c r="I68" s="10"/>
      <c r="K68" s="27"/>
    </row>
    <row r="69" ht="9" customHeight="1">
      <c r="K69" s="27"/>
    </row>
    <row r="70" spans="1:11" ht="15" customHeight="1">
      <c r="A70" s="5">
        <v>14</v>
      </c>
      <c r="C70" s="190" t="s">
        <v>83</v>
      </c>
      <c r="D70" s="191"/>
      <c r="E70" s="191"/>
      <c r="F70" s="40" t="s">
        <v>7</v>
      </c>
      <c r="G70" s="50" t="s">
        <v>8</v>
      </c>
      <c r="H70" s="180" t="s">
        <v>84</v>
      </c>
      <c r="I70" s="181"/>
      <c r="K70" s="27"/>
    </row>
    <row r="71" spans="3:11" ht="15">
      <c r="C71" s="192" t="s">
        <v>25</v>
      </c>
      <c r="D71" s="193"/>
      <c r="E71" s="194"/>
      <c r="F71" s="15"/>
      <c r="G71" s="15"/>
      <c r="H71" s="172"/>
      <c r="I71" s="173"/>
      <c r="K71" s="27"/>
    </row>
    <row r="72" ht="9.75" customHeight="1">
      <c r="K72" s="27"/>
    </row>
    <row r="73" ht="9" customHeight="1">
      <c r="K73" s="27"/>
    </row>
    <row r="74" spans="1:11" ht="15.75">
      <c r="A74" s="5">
        <v>15</v>
      </c>
      <c r="C74" s="49" t="s">
        <v>41</v>
      </c>
      <c r="K74" s="27"/>
    </row>
    <row r="75" ht="9" customHeight="1">
      <c r="K75" s="27"/>
    </row>
    <row r="76" spans="3:11" ht="15">
      <c r="C76" s="6" t="s">
        <v>42</v>
      </c>
      <c r="K76" s="27"/>
    </row>
    <row r="77" ht="15">
      <c r="K77" s="27"/>
    </row>
    <row r="78" ht="15">
      <c r="K78" s="27"/>
    </row>
    <row r="79" spans="3:11" ht="15">
      <c r="C79" s="6" t="s">
        <v>66</v>
      </c>
      <c r="K79" s="27"/>
    </row>
    <row r="80" spans="2:11" ht="15">
      <c r="B80" s="35"/>
      <c r="C80" s="6" t="s">
        <v>43</v>
      </c>
      <c r="F80" s="1"/>
      <c r="G80" s="6" t="s">
        <v>39</v>
      </c>
      <c r="K80" s="27"/>
    </row>
    <row r="81" ht="6.75" customHeight="1">
      <c r="K81" s="27"/>
    </row>
    <row r="82" ht="15">
      <c r="K82" s="27"/>
    </row>
    <row r="83" spans="1:11" ht="5.25" customHeight="1">
      <c r="A83" s="16"/>
      <c r="B83" s="53"/>
      <c r="C83" s="16"/>
      <c r="D83" s="16"/>
      <c r="E83" s="16"/>
      <c r="F83" s="16"/>
      <c r="G83" s="16"/>
      <c r="H83" s="16"/>
      <c r="I83" s="16"/>
      <c r="J83" s="16"/>
      <c r="K83" s="27"/>
    </row>
    <row r="84" spans="1:11" ht="15">
      <c r="A84" s="6" t="s">
        <v>44</v>
      </c>
      <c r="B84" s="1"/>
      <c r="K84" s="27"/>
    </row>
    <row r="85" spans="1:11" ht="7.5" customHeight="1">
      <c r="A85" s="6"/>
      <c r="B85" s="1"/>
      <c r="K85" s="27"/>
    </row>
    <row r="86" spans="1:11" ht="60">
      <c r="A86" s="6"/>
      <c r="B86" s="1"/>
      <c r="C86" s="11" t="s">
        <v>90</v>
      </c>
      <c r="D86" s="13" t="s">
        <v>91</v>
      </c>
      <c r="E86" s="13" t="s">
        <v>92</v>
      </c>
      <c r="F86" s="13" t="s">
        <v>93</v>
      </c>
      <c r="G86" s="13" t="s">
        <v>94</v>
      </c>
      <c r="H86" s="19"/>
      <c r="I86" s="26"/>
      <c r="K86" s="27"/>
    </row>
    <row r="87" spans="1:11" ht="15">
      <c r="A87" s="6"/>
      <c r="B87" s="1"/>
      <c r="C87" s="14" t="s">
        <v>32</v>
      </c>
      <c r="D87" s="13"/>
      <c r="E87" s="13"/>
      <c r="F87" s="13"/>
      <c r="G87" s="13"/>
      <c r="H87" s="185"/>
      <c r="I87" s="186"/>
      <c r="K87" s="27"/>
    </row>
    <row r="88" spans="1:11" ht="8.25" customHeight="1">
      <c r="A88" s="6"/>
      <c r="B88" s="1"/>
      <c r="K88" s="27"/>
    </row>
    <row r="89" spans="1:11" ht="45">
      <c r="A89" s="6"/>
      <c r="B89" s="1"/>
      <c r="C89" s="11" t="s">
        <v>107</v>
      </c>
      <c r="D89" s="13" t="s">
        <v>15</v>
      </c>
      <c r="E89" s="13" t="s">
        <v>18</v>
      </c>
      <c r="F89" s="13" t="s">
        <v>17</v>
      </c>
      <c r="G89" s="13" t="s">
        <v>16</v>
      </c>
      <c r="H89" s="13" t="s">
        <v>10</v>
      </c>
      <c r="K89" s="27"/>
    </row>
    <row r="90" spans="1:11" ht="15">
      <c r="A90" s="6"/>
      <c r="B90" s="1"/>
      <c r="C90" s="14" t="s">
        <v>32</v>
      </c>
      <c r="D90" s="10"/>
      <c r="E90" s="10"/>
      <c r="F90" s="10"/>
      <c r="G90" s="10"/>
      <c r="H90" s="10"/>
      <c r="K90" s="27"/>
    </row>
    <row r="91" spans="1:11" ht="8.25" customHeight="1">
      <c r="A91" s="6"/>
      <c r="B91" s="1"/>
      <c r="K91" s="27"/>
    </row>
    <row r="92" spans="1:11" ht="15">
      <c r="A92" s="6"/>
      <c r="B92" s="1"/>
      <c r="C92" s="6" t="s">
        <v>49</v>
      </c>
      <c r="E92" s="6" t="s">
        <v>50</v>
      </c>
      <c r="K92" s="27"/>
    </row>
    <row r="93" spans="1:11" ht="15">
      <c r="A93" s="6"/>
      <c r="B93" s="1"/>
      <c r="C93" s="6" t="s">
        <v>51</v>
      </c>
      <c r="K93" s="27"/>
    </row>
    <row r="94" spans="2:8" ht="15">
      <c r="B94" s="61"/>
      <c r="C94" s="56"/>
      <c r="D94" s="56"/>
      <c r="E94" s="56"/>
      <c r="F94" s="56"/>
      <c r="G94" s="56"/>
      <c r="H94" s="56"/>
    </row>
    <row r="95" spans="2:8" ht="15">
      <c r="B95" s="61"/>
      <c r="C95" s="62" t="s">
        <v>140</v>
      </c>
      <c r="D95" s="56">
        <f>D9</f>
        <v>0</v>
      </c>
      <c r="E95" s="56"/>
      <c r="F95" s="56"/>
      <c r="G95" s="56"/>
      <c r="H95" s="56"/>
    </row>
    <row r="96" spans="2:13" ht="15">
      <c r="B96" s="61"/>
      <c r="C96" s="62" t="s">
        <v>144</v>
      </c>
      <c r="D96" s="62"/>
      <c r="E96" s="63"/>
      <c r="F96" s="56"/>
      <c r="G96" s="56"/>
      <c r="H96" s="56"/>
      <c r="M96" s="6" t="s">
        <v>136</v>
      </c>
    </row>
    <row r="97" spans="2:8" ht="15">
      <c r="B97" s="61"/>
      <c r="C97" s="62"/>
      <c r="D97" s="62"/>
      <c r="E97" s="56" t="s">
        <v>129</v>
      </c>
      <c r="F97" s="56"/>
      <c r="G97" s="56"/>
      <c r="H97" s="56"/>
    </row>
    <row r="98" spans="2:16" ht="17.25" customHeight="1">
      <c r="B98" s="61"/>
      <c r="C98" s="56"/>
      <c r="D98" s="56"/>
      <c r="E98" s="56"/>
      <c r="F98" s="56"/>
      <c r="G98" s="56"/>
      <c r="H98" s="56"/>
      <c r="O98" s="59" t="s">
        <v>137</v>
      </c>
      <c r="P98" s="59" t="s">
        <v>138</v>
      </c>
    </row>
    <row r="99" spans="2:16" ht="26.25">
      <c r="B99" s="61"/>
      <c r="C99" s="56"/>
      <c r="D99" s="56"/>
      <c r="E99" s="64" t="s">
        <v>118</v>
      </c>
      <c r="F99" s="64" t="s">
        <v>130</v>
      </c>
      <c r="G99" s="65" t="s">
        <v>131</v>
      </c>
      <c r="H99" s="56"/>
      <c r="M99" s="57" t="s">
        <v>6</v>
      </c>
      <c r="O99" s="2">
        <v>12</v>
      </c>
      <c r="P99" s="2">
        <v>10</v>
      </c>
    </row>
    <row r="100" spans="2:16" ht="15.75">
      <c r="B100" s="61"/>
      <c r="C100" s="66" t="s">
        <v>6</v>
      </c>
      <c r="D100" s="67"/>
      <c r="E100" s="68">
        <f>N19</f>
        <v>3.4</v>
      </c>
      <c r="F100" s="68">
        <f aca="true" t="shared" si="0" ref="F100:F105">IF($D$5&gt;$N$3,O99,P99)</f>
        <v>10</v>
      </c>
      <c r="G100" s="69">
        <f aca="true" t="shared" si="1" ref="G100:G105">F100*E100</f>
        <v>34</v>
      </c>
      <c r="H100" s="56"/>
      <c r="M100" s="57" t="s">
        <v>0</v>
      </c>
      <c r="O100" s="2">
        <v>23</v>
      </c>
      <c r="P100" s="2">
        <v>20</v>
      </c>
    </row>
    <row r="101" spans="2:16" ht="15.75">
      <c r="B101" s="61"/>
      <c r="C101" s="66" t="s">
        <v>0</v>
      </c>
      <c r="D101" s="67"/>
      <c r="E101" s="68">
        <f>N28</f>
        <v>0</v>
      </c>
      <c r="F101" s="68">
        <f t="shared" si="0"/>
        <v>20</v>
      </c>
      <c r="G101" s="69">
        <f t="shared" si="1"/>
        <v>0</v>
      </c>
      <c r="H101" s="56"/>
      <c r="M101" s="57" t="s">
        <v>1</v>
      </c>
      <c r="O101" s="2">
        <v>14</v>
      </c>
      <c r="P101" s="2">
        <v>12</v>
      </c>
    </row>
    <row r="102" spans="2:16" ht="15.75">
      <c r="B102" s="61"/>
      <c r="C102" s="66" t="s">
        <v>1</v>
      </c>
      <c r="D102" s="67"/>
      <c r="E102" s="68">
        <f>N36</f>
        <v>-29.75</v>
      </c>
      <c r="F102" s="68">
        <f t="shared" si="0"/>
        <v>12</v>
      </c>
      <c r="G102" s="69">
        <f t="shared" si="1"/>
        <v>-357</v>
      </c>
      <c r="H102" s="56"/>
      <c r="M102" s="57" t="s">
        <v>2</v>
      </c>
      <c r="O102" s="2">
        <v>22</v>
      </c>
      <c r="P102" s="2">
        <v>12</v>
      </c>
    </row>
    <row r="103" spans="2:16" ht="15.75">
      <c r="B103" s="61"/>
      <c r="C103" s="66" t="s">
        <v>2</v>
      </c>
      <c r="D103" s="67"/>
      <c r="E103" s="68">
        <f>N44</f>
        <v>-0.17391304347826086</v>
      </c>
      <c r="F103" s="68">
        <f t="shared" si="0"/>
        <v>12</v>
      </c>
      <c r="G103" s="69">
        <f t="shared" si="1"/>
        <v>-2.0869565217391304</v>
      </c>
      <c r="H103" s="56"/>
      <c r="M103" s="57" t="s">
        <v>3</v>
      </c>
      <c r="O103" s="2">
        <v>13</v>
      </c>
      <c r="P103" s="2">
        <v>8</v>
      </c>
    </row>
    <row r="104" spans="2:16" ht="15.75">
      <c r="B104" s="61"/>
      <c r="C104" s="66" t="s">
        <v>3</v>
      </c>
      <c r="D104" s="67"/>
      <c r="E104" s="68">
        <f>N54</f>
        <v>0.6086956521739131</v>
      </c>
      <c r="F104" s="68">
        <f t="shared" si="0"/>
        <v>8</v>
      </c>
      <c r="G104" s="69">
        <f t="shared" si="1"/>
        <v>4.869565217391305</v>
      </c>
      <c r="H104" s="56"/>
      <c r="M104" s="57" t="s">
        <v>128</v>
      </c>
      <c r="O104" s="2">
        <v>16</v>
      </c>
      <c r="P104" s="2">
        <v>13</v>
      </c>
    </row>
    <row r="105" spans="2:16" ht="15.75">
      <c r="B105" s="61"/>
      <c r="C105" s="66" t="s">
        <v>128</v>
      </c>
      <c r="D105" s="67"/>
      <c r="E105" s="68">
        <f>N60</f>
        <v>4</v>
      </c>
      <c r="F105" s="68">
        <f t="shared" si="0"/>
        <v>13</v>
      </c>
      <c r="G105" s="69">
        <f t="shared" si="1"/>
        <v>52</v>
      </c>
      <c r="H105" s="56"/>
      <c r="M105" s="57" t="s">
        <v>4</v>
      </c>
      <c r="P105" s="2">
        <v>25</v>
      </c>
    </row>
    <row r="106" spans="2:17" ht="15.75">
      <c r="B106" s="61"/>
      <c r="C106" s="66" t="s">
        <v>4</v>
      </c>
      <c r="D106" s="67"/>
      <c r="E106" s="68">
        <f>IF(D5&gt;=N3,"   ",N65)</f>
        <v>10</v>
      </c>
      <c r="F106" s="68">
        <f>IF($D$5&gt;=$N$3,"  ",P105)</f>
        <v>25</v>
      </c>
      <c r="G106" s="69">
        <f>IF($D$5&gt;=$N$3,"   ",E106*F106)</f>
        <v>250</v>
      </c>
      <c r="H106" s="56"/>
      <c r="O106" s="2"/>
      <c r="Q106" s="2"/>
    </row>
    <row r="107" spans="2:8" ht="15">
      <c r="B107" s="61"/>
      <c r="C107" s="56"/>
      <c r="D107" s="70"/>
      <c r="E107" s="70"/>
      <c r="F107" s="70"/>
      <c r="G107" s="70"/>
      <c r="H107" s="56"/>
    </row>
    <row r="108" spans="2:17" ht="15.75">
      <c r="B108" s="61"/>
      <c r="C108" s="56"/>
      <c r="D108" s="56"/>
      <c r="E108" s="56"/>
      <c r="F108" s="56"/>
      <c r="G108" s="71">
        <f>IF(D5&gt;=N3,SUM(G100:G105),SUM(G100:G106))</f>
        <v>-18.217391304347814</v>
      </c>
      <c r="H108" s="56"/>
      <c r="O108" s="2"/>
      <c r="P108" s="2"/>
      <c r="Q108" s="2"/>
    </row>
    <row r="109" spans="2:8" ht="15">
      <c r="B109" s="61"/>
      <c r="C109" s="56"/>
      <c r="D109" s="56"/>
      <c r="E109" s="56"/>
      <c r="F109" s="56"/>
      <c r="G109" s="56"/>
      <c r="H109" s="56"/>
    </row>
    <row r="110" spans="2:17" ht="16.5" thickBot="1">
      <c r="B110" s="61"/>
      <c r="C110" s="56"/>
      <c r="D110" s="56"/>
      <c r="E110" s="56"/>
      <c r="F110" s="72" t="s">
        <v>132</v>
      </c>
      <c r="G110" s="73">
        <f>IF($D$5&gt;$N$3,IF($I$59&gt;=1,"Disqualified",$G$108),$G$108)</f>
        <v>-18.217391304347814</v>
      </c>
      <c r="H110" s="56"/>
      <c r="O110" s="2"/>
      <c r="P110" s="2"/>
      <c r="Q110" s="2"/>
    </row>
    <row r="111" spans="2:16" ht="17.25" thickBot="1" thickTop="1">
      <c r="B111" s="61"/>
      <c r="C111" s="56"/>
      <c r="D111" s="56"/>
      <c r="E111" s="56"/>
      <c r="F111" s="56"/>
      <c r="G111" s="56"/>
      <c r="H111" s="56"/>
      <c r="O111" s="2"/>
      <c r="P111" s="2"/>
    </row>
    <row r="112" spans="2:8" ht="15.75" thickBot="1">
      <c r="B112" s="61"/>
      <c r="C112" s="56"/>
      <c r="D112" s="56"/>
      <c r="E112" s="56"/>
      <c r="F112" s="74" t="s">
        <v>139</v>
      </c>
      <c r="G112" s="73">
        <f>IF($D$5&gt;$N$3,IF($I$59&gt;=1,"Disqualified",$G$108/10),$G$108/10)</f>
        <v>-1.8217391304347814</v>
      </c>
      <c r="H112" s="56"/>
    </row>
    <row r="113" spans="2:8" ht="15">
      <c r="B113" s="61"/>
      <c r="C113" s="56"/>
      <c r="D113" s="56"/>
      <c r="E113" s="56"/>
      <c r="F113" s="56"/>
      <c r="G113" s="56"/>
      <c r="H113" s="56"/>
    </row>
  </sheetData>
  <sheetProtection password="C6BA" sheet="1" objects="1" scenarios="1"/>
  <mergeCells count="43">
    <mergeCell ref="D3:I3"/>
    <mergeCell ref="D7:H7"/>
    <mergeCell ref="D11:E11"/>
    <mergeCell ref="H15:I16"/>
    <mergeCell ref="H17:I17"/>
    <mergeCell ref="D15:F15"/>
    <mergeCell ref="C47:E47"/>
    <mergeCell ref="H1:I1"/>
    <mergeCell ref="E32:F32"/>
    <mergeCell ref="E33:F33"/>
    <mergeCell ref="H35:I35"/>
    <mergeCell ref="G32:I32"/>
    <mergeCell ref="G33:I33"/>
    <mergeCell ref="C44:I44"/>
    <mergeCell ref="D42:E42"/>
    <mergeCell ref="C38:I38"/>
    <mergeCell ref="D39:E39"/>
    <mergeCell ref="C2:H2"/>
    <mergeCell ref="D9:G9"/>
    <mergeCell ref="D41:E41"/>
    <mergeCell ref="H36:I36"/>
    <mergeCell ref="C32:C33"/>
    <mergeCell ref="G15:G16"/>
    <mergeCell ref="H87:I87"/>
    <mergeCell ref="F40:I40"/>
    <mergeCell ref="F41:I41"/>
    <mergeCell ref="F42:I42"/>
    <mergeCell ref="C51:H51"/>
    <mergeCell ref="C49:E49"/>
    <mergeCell ref="C45:E45"/>
    <mergeCell ref="C46:E46"/>
    <mergeCell ref="C70:E70"/>
    <mergeCell ref="C71:E71"/>
    <mergeCell ref="A1:G1"/>
    <mergeCell ref="H71:I71"/>
    <mergeCell ref="C53:I53"/>
    <mergeCell ref="F39:I39"/>
    <mergeCell ref="D40:E40"/>
    <mergeCell ref="C48:E48"/>
    <mergeCell ref="H70:I70"/>
    <mergeCell ref="C57:I57"/>
    <mergeCell ref="C62:I62"/>
    <mergeCell ref="D8:H8"/>
  </mergeCells>
  <printOptions/>
  <pageMargins left="0.75" right="0.28" top="0.84" bottom="0.5" header="0.16" footer="0.5"/>
  <pageSetup fitToHeight="2" horizontalDpi="360" verticalDpi="360" orientation="portrait" paperSize="9" scale="88" r:id="rId2"/>
  <headerFooter alignWithMargins="0">
    <oddFooter>&amp;L&amp;D&amp;RPage&amp;P/&amp;N</oddFooter>
  </headerFooter>
  <rowBreaks count="2" manualBreakCount="2">
    <brk id="43" max="8" man="1"/>
    <brk id="82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22"/>
  <sheetViews>
    <sheetView showGridLines="0" tabSelected="1" view="pageBreakPreview" zoomScale="60" zoomScalePageLayoutView="0" workbookViewId="0" topLeftCell="A1">
      <selection activeCell="H9" sqref="H9"/>
    </sheetView>
  </sheetViews>
  <sheetFormatPr defaultColWidth="9.140625" defaultRowHeight="12.75"/>
  <cols>
    <col min="1" max="1" width="4.57421875" style="88" customWidth="1"/>
    <col min="2" max="2" width="5.8515625" style="89" customWidth="1"/>
    <col min="3" max="3" width="30.421875" style="86" customWidth="1"/>
    <col min="4" max="5" width="11.00390625" style="86" customWidth="1"/>
    <col min="6" max="6" width="16.28125" style="86" customWidth="1"/>
    <col min="7" max="7" width="13.00390625" style="87" customWidth="1"/>
    <col min="8" max="8" width="10.7109375" style="86" customWidth="1"/>
    <col min="9" max="9" width="8.140625" style="86" customWidth="1"/>
    <col min="10" max="10" width="1.28515625" style="86" customWidth="1"/>
    <col min="11" max="11" width="3.140625" style="86" customWidth="1"/>
    <col min="12" max="12" width="0.85546875" style="80" customWidth="1"/>
    <col min="13" max="13" width="10.421875" style="86" customWidth="1"/>
    <col min="14" max="14" width="28.7109375" style="86" customWidth="1"/>
    <col min="15" max="15" width="9.421875" style="87" customWidth="1"/>
    <col min="16" max="16" width="8.28125" style="87" customWidth="1"/>
    <col min="17" max="17" width="11.421875" style="86" customWidth="1"/>
    <col min="18" max="18" width="7.00390625" style="87" customWidth="1"/>
    <col min="19" max="19" width="7.421875" style="87" customWidth="1"/>
    <col min="20" max="20" width="5.7109375" style="87" customWidth="1"/>
    <col min="21" max="21" width="9.140625" style="86" customWidth="1"/>
    <col min="22" max="22" width="6.421875" style="86" customWidth="1"/>
    <col min="23" max="23" width="6.28125" style="86" customWidth="1"/>
    <col min="24" max="16384" width="9.140625" style="86" customWidth="1"/>
  </cols>
  <sheetData>
    <row r="1" spans="1:10" ht="15">
      <c r="A1" s="255"/>
      <c r="B1" s="256"/>
      <c r="C1" s="256"/>
      <c r="D1" s="256"/>
      <c r="E1" s="256"/>
      <c r="F1" s="256"/>
      <c r="G1" s="256"/>
      <c r="H1" s="219" t="s">
        <v>65</v>
      </c>
      <c r="I1" s="219"/>
      <c r="J1" s="85"/>
    </row>
    <row r="2" spans="3:17" ht="18.75" customHeight="1">
      <c r="C2" s="233" t="s">
        <v>64</v>
      </c>
      <c r="D2" s="233"/>
      <c r="E2" s="233"/>
      <c r="F2" s="233"/>
      <c r="G2" s="233"/>
      <c r="H2" s="233"/>
      <c r="N2" s="135"/>
      <c r="P2" s="90"/>
      <c r="Q2" s="88"/>
    </row>
    <row r="3" spans="1:16" ht="19.5" customHeight="1">
      <c r="A3" s="88">
        <v>1</v>
      </c>
      <c r="B3" s="89">
        <v>1.1</v>
      </c>
      <c r="C3" s="86" t="s">
        <v>30</v>
      </c>
      <c r="D3" s="230" t="s">
        <v>67</v>
      </c>
      <c r="E3" s="230"/>
      <c r="F3" s="230"/>
      <c r="G3" s="230"/>
      <c r="H3" s="230"/>
      <c r="I3" s="230"/>
      <c r="L3" s="91"/>
      <c r="N3" s="134"/>
      <c r="O3" s="90"/>
      <c r="P3" s="134"/>
    </row>
    <row r="4" ht="7.5" customHeight="1">
      <c r="L4" s="91"/>
    </row>
    <row r="5" spans="2:12" ht="16.5" customHeight="1">
      <c r="B5" s="89">
        <v>1.2</v>
      </c>
      <c r="C5" s="110" t="s">
        <v>31</v>
      </c>
      <c r="D5" s="92"/>
      <c r="L5" s="91"/>
    </row>
    <row r="6" spans="3:12" ht="7.5" customHeight="1">
      <c r="C6" s="110"/>
      <c r="D6" s="151"/>
      <c r="L6" s="91"/>
    </row>
    <row r="7" spans="2:12" ht="15.75" customHeight="1">
      <c r="B7" s="89">
        <v>1.3</v>
      </c>
      <c r="C7" s="110" t="s">
        <v>145</v>
      </c>
      <c r="D7" s="94"/>
      <c r="L7" s="91"/>
    </row>
    <row r="8" spans="1:12" ht="21" customHeight="1">
      <c r="A8" s="88">
        <v>2</v>
      </c>
      <c r="B8" s="89">
        <v>2.1</v>
      </c>
      <c r="C8" s="86" t="s">
        <v>151</v>
      </c>
      <c r="D8" s="110"/>
      <c r="E8" s="110"/>
      <c r="F8" s="110"/>
      <c r="G8" s="110"/>
      <c r="H8" s="110"/>
      <c r="L8" s="91"/>
    </row>
    <row r="9" spans="2:14" ht="15">
      <c r="B9" s="89">
        <v>2.2</v>
      </c>
      <c r="C9" s="86" t="s">
        <v>150</v>
      </c>
      <c r="G9" s="86"/>
      <c r="L9" s="91"/>
      <c r="N9" s="88"/>
    </row>
    <row r="10" spans="1:16" ht="20.25" customHeight="1">
      <c r="A10" s="88">
        <v>3</v>
      </c>
      <c r="B10" s="89">
        <v>3.1</v>
      </c>
      <c r="C10" s="86" t="s">
        <v>146</v>
      </c>
      <c r="D10" s="234"/>
      <c r="E10" s="235"/>
      <c r="F10" s="235"/>
      <c r="G10" s="236"/>
      <c r="L10" s="91"/>
      <c r="O10" s="97"/>
      <c r="P10" s="97"/>
    </row>
    <row r="11" spans="1:25" s="75" customFormat="1" ht="15.75" customHeight="1">
      <c r="A11" s="98"/>
      <c r="B11" s="89"/>
      <c r="C11" s="75" t="s">
        <v>78</v>
      </c>
      <c r="G11" s="76"/>
      <c r="L11" s="77"/>
      <c r="M11" s="86"/>
      <c r="N11" s="86"/>
      <c r="O11" s="81"/>
      <c r="P11" s="81"/>
      <c r="R11" s="87"/>
      <c r="S11" s="87"/>
      <c r="V11" s="86"/>
      <c r="W11" s="86"/>
      <c r="X11" s="86"/>
      <c r="Y11" s="86"/>
    </row>
    <row r="12" spans="1:25" s="75" customFormat="1" ht="15.75" customHeight="1">
      <c r="A12" s="98"/>
      <c r="B12" s="89">
        <v>3.2</v>
      </c>
      <c r="C12" s="75" t="s">
        <v>147</v>
      </c>
      <c r="D12" s="94"/>
      <c r="G12" s="76"/>
      <c r="L12" s="77"/>
      <c r="M12" s="86"/>
      <c r="N12" s="86"/>
      <c r="O12" s="81"/>
      <c r="P12" s="81"/>
      <c r="R12" s="87"/>
      <c r="S12" s="87"/>
      <c r="V12" s="86"/>
      <c r="W12" s="86"/>
      <c r="X12" s="86"/>
      <c r="Y12" s="86"/>
    </row>
    <row r="13" spans="1:25" s="75" customFormat="1" ht="15.75" customHeight="1">
      <c r="A13" s="98"/>
      <c r="B13" s="89"/>
      <c r="G13" s="76"/>
      <c r="L13" s="77"/>
      <c r="M13" s="86"/>
      <c r="N13" s="86"/>
      <c r="O13" s="81"/>
      <c r="P13" s="81"/>
      <c r="R13" s="87"/>
      <c r="S13" s="87"/>
      <c r="V13" s="86"/>
      <c r="W13" s="86"/>
      <c r="X13" s="86"/>
      <c r="Y13" s="86"/>
    </row>
    <row r="14" spans="2:16" ht="15">
      <c r="B14" s="89">
        <v>3.2</v>
      </c>
      <c r="C14" s="86" t="s">
        <v>79</v>
      </c>
      <c r="D14" s="231"/>
      <c r="E14" s="232"/>
      <c r="F14" s="86" t="s">
        <v>80</v>
      </c>
      <c r="H14" s="96"/>
      <c r="I14" s="99"/>
      <c r="J14" s="95"/>
      <c r="L14" s="91"/>
      <c r="O14" s="81"/>
      <c r="P14" s="81"/>
    </row>
    <row r="15" spans="4:16" ht="15.75" customHeight="1">
      <c r="D15" s="95"/>
      <c r="E15" s="95"/>
      <c r="H15" s="95"/>
      <c r="I15" s="95"/>
      <c r="J15" s="95"/>
      <c r="L15" s="91"/>
      <c r="O15" s="81"/>
      <c r="P15" s="81"/>
    </row>
    <row r="16" spans="2:16" ht="15">
      <c r="B16" s="89">
        <v>3.4</v>
      </c>
      <c r="C16" s="86" t="s">
        <v>45</v>
      </c>
      <c r="L16" s="91"/>
      <c r="O16" s="82"/>
      <c r="P16" s="82"/>
    </row>
    <row r="17" spans="12:16" ht="8.25" customHeight="1">
      <c r="L17" s="91"/>
      <c r="O17" s="106"/>
      <c r="P17" s="106"/>
    </row>
    <row r="18" spans="4:16" ht="15">
      <c r="D18" s="240" t="s">
        <v>46</v>
      </c>
      <c r="E18" s="241"/>
      <c r="F18" s="242"/>
      <c r="G18" s="237" t="s">
        <v>68</v>
      </c>
      <c r="H18" s="205" t="s">
        <v>54</v>
      </c>
      <c r="I18" s="206"/>
      <c r="J18" s="79"/>
      <c r="L18" s="91"/>
      <c r="N18" s="111"/>
      <c r="O18" s="112"/>
      <c r="P18" s="112"/>
    </row>
    <row r="19" spans="2:14" ht="39.75" customHeight="1">
      <c r="B19" s="100">
        <v>3.5</v>
      </c>
      <c r="C19" s="101" t="s">
        <v>96</v>
      </c>
      <c r="D19" s="102" t="s">
        <v>87</v>
      </c>
      <c r="E19" s="103" t="s">
        <v>47</v>
      </c>
      <c r="F19" s="103" t="s">
        <v>48</v>
      </c>
      <c r="G19" s="238"/>
      <c r="H19" s="207"/>
      <c r="I19" s="208"/>
      <c r="J19" s="79"/>
      <c r="L19" s="91"/>
      <c r="N19" s="88"/>
    </row>
    <row r="20" spans="2:12" ht="15">
      <c r="B20" s="100"/>
      <c r="C20" s="104" t="s">
        <v>52</v>
      </c>
      <c r="D20" s="105"/>
      <c r="E20" s="103"/>
      <c r="F20" s="105"/>
      <c r="G20" s="103"/>
      <c r="H20" s="239"/>
      <c r="I20" s="239"/>
      <c r="J20" s="83"/>
      <c r="L20" s="91"/>
    </row>
    <row r="21" spans="2:12" ht="9" customHeight="1">
      <c r="B21" s="100"/>
      <c r="C21" s="107"/>
      <c r="D21" s="108"/>
      <c r="E21" s="108"/>
      <c r="F21" s="108"/>
      <c r="G21" s="147"/>
      <c r="H21" s="109"/>
      <c r="I21" s="109"/>
      <c r="J21" s="109"/>
      <c r="L21" s="91"/>
    </row>
    <row r="22" spans="1:12" ht="15">
      <c r="A22" s="88">
        <v>4</v>
      </c>
      <c r="B22" s="89">
        <v>4.1</v>
      </c>
      <c r="C22" s="110" t="s">
        <v>156</v>
      </c>
      <c r="E22" s="93"/>
      <c r="F22" s="110" t="s">
        <v>70</v>
      </c>
      <c r="L22" s="91"/>
    </row>
    <row r="23" spans="3:12" ht="15">
      <c r="C23" s="110" t="s">
        <v>157</v>
      </c>
      <c r="E23" s="93"/>
      <c r="F23" s="110" t="s">
        <v>81</v>
      </c>
      <c r="H23" s="86" t="s">
        <v>21</v>
      </c>
      <c r="L23" s="91"/>
    </row>
    <row r="24" spans="3:15" ht="8.25" customHeight="1">
      <c r="C24" s="93"/>
      <c r="E24" s="93"/>
      <c r="L24" s="91"/>
      <c r="N24" s="111"/>
      <c r="O24" s="112"/>
    </row>
    <row r="25" spans="1:12" ht="15">
      <c r="A25" s="88">
        <v>5</v>
      </c>
      <c r="C25" s="110" t="s">
        <v>22</v>
      </c>
      <c r="L25" s="91"/>
    </row>
    <row r="26" spans="3:14" ht="9" customHeight="1">
      <c r="C26" s="110"/>
      <c r="L26" s="91"/>
      <c r="N26" s="88"/>
    </row>
    <row r="27" spans="1:12" ht="15">
      <c r="A27" s="88">
        <v>6</v>
      </c>
      <c r="B27" s="89">
        <v>6.1</v>
      </c>
      <c r="C27" s="110" t="s">
        <v>23</v>
      </c>
      <c r="D27" s="142"/>
      <c r="E27" s="86" t="s">
        <v>143</v>
      </c>
      <c r="F27" s="142"/>
      <c r="G27" s="87" t="s">
        <v>142</v>
      </c>
      <c r="H27" s="142"/>
      <c r="I27" s="86" t="s">
        <v>141</v>
      </c>
      <c r="L27" s="91"/>
    </row>
    <row r="28" spans="2:15" ht="15">
      <c r="B28" s="89">
        <v>6.2</v>
      </c>
      <c r="C28" s="86" t="s">
        <v>53</v>
      </c>
      <c r="E28" s="95"/>
      <c r="G28" s="152"/>
      <c r="H28" s="86" t="s">
        <v>24</v>
      </c>
      <c r="L28" s="91"/>
      <c r="N28" s="95"/>
      <c r="O28" s="114"/>
    </row>
    <row r="29" spans="5:14" ht="14.25" customHeight="1">
      <c r="E29" s="95"/>
      <c r="G29" s="114"/>
      <c r="L29" s="91"/>
      <c r="N29" s="95"/>
    </row>
    <row r="30" spans="1:12" ht="15">
      <c r="A30" s="88">
        <v>7</v>
      </c>
      <c r="B30" s="89">
        <v>7.1</v>
      </c>
      <c r="C30" s="86" t="s">
        <v>108</v>
      </c>
      <c r="G30" s="152"/>
      <c r="H30" s="86" t="s">
        <v>24</v>
      </c>
      <c r="L30" s="91"/>
    </row>
    <row r="31" spans="2:16" ht="15">
      <c r="B31" s="89">
        <v>7.2</v>
      </c>
      <c r="C31" s="86" t="s">
        <v>109</v>
      </c>
      <c r="G31" s="152"/>
      <c r="H31" s="86" t="s">
        <v>24</v>
      </c>
      <c r="L31" s="91"/>
      <c r="P31" s="112"/>
    </row>
    <row r="32" spans="12:15" ht="15.75" customHeight="1">
      <c r="L32" s="91"/>
      <c r="N32" s="111"/>
      <c r="O32" s="112"/>
    </row>
    <row r="33" spans="1:25" ht="15">
      <c r="A33" s="88">
        <v>8</v>
      </c>
      <c r="C33" s="86" t="s">
        <v>88</v>
      </c>
      <c r="L33" s="91"/>
      <c r="M33" s="95"/>
      <c r="P33" s="114"/>
      <c r="Q33" s="95"/>
      <c r="R33" s="114"/>
      <c r="S33" s="114"/>
      <c r="T33" s="114"/>
      <c r="U33" s="95"/>
      <c r="V33" s="95"/>
      <c r="W33" s="95"/>
      <c r="X33" s="95"/>
      <c r="Y33" s="95"/>
    </row>
    <row r="34" spans="2:14" ht="47.25" customHeight="1">
      <c r="B34" s="115">
        <v>8.1</v>
      </c>
      <c r="C34" s="201" t="s">
        <v>148</v>
      </c>
      <c r="D34" s="116" t="s">
        <v>56</v>
      </c>
      <c r="E34" s="220" t="s">
        <v>55</v>
      </c>
      <c r="F34" s="221"/>
      <c r="G34" s="226" t="s">
        <v>86</v>
      </c>
      <c r="H34" s="227"/>
      <c r="I34" s="227"/>
      <c r="J34" s="109"/>
      <c r="L34" s="91"/>
      <c r="N34" s="88"/>
    </row>
    <row r="35" spans="2:12" ht="15">
      <c r="B35" s="117"/>
      <c r="C35" s="244"/>
      <c r="D35" s="152"/>
      <c r="E35" s="222"/>
      <c r="F35" s="223"/>
      <c r="G35" s="228"/>
      <c r="H35" s="229"/>
      <c r="I35" s="229"/>
      <c r="J35" s="136"/>
      <c r="L35" s="91"/>
    </row>
    <row r="36" spans="1:25" s="95" customFormat="1" ht="9.75" customHeight="1">
      <c r="A36" s="118"/>
      <c r="B36" s="119"/>
      <c r="D36" s="114"/>
      <c r="E36" s="120"/>
      <c r="F36" s="121"/>
      <c r="G36" s="114"/>
      <c r="H36" s="121"/>
      <c r="I36" s="121"/>
      <c r="J36" s="121"/>
      <c r="L36" s="122"/>
      <c r="M36" s="86"/>
      <c r="N36" s="86"/>
      <c r="O36" s="87"/>
      <c r="P36" s="87"/>
      <c r="Q36" s="86"/>
      <c r="R36" s="87"/>
      <c r="S36" s="87"/>
      <c r="U36" s="86"/>
      <c r="V36" s="86"/>
      <c r="X36" s="86"/>
      <c r="Y36" s="86"/>
    </row>
    <row r="37" spans="2:16" ht="30">
      <c r="B37" s="123">
        <v>8.2</v>
      </c>
      <c r="C37" s="116" t="s">
        <v>26</v>
      </c>
      <c r="D37" s="124" t="s">
        <v>28</v>
      </c>
      <c r="E37" s="124" t="s">
        <v>58</v>
      </c>
      <c r="F37" s="124" t="s">
        <v>57</v>
      </c>
      <c r="G37" s="124" t="s">
        <v>29</v>
      </c>
      <c r="H37" s="224" t="s">
        <v>33</v>
      </c>
      <c r="I37" s="225"/>
      <c r="J37" s="121"/>
      <c r="L37" s="91"/>
      <c r="O37" s="78"/>
      <c r="P37" s="78"/>
    </row>
    <row r="38" spans="2:12" ht="30" customHeight="1">
      <c r="B38" s="117"/>
      <c r="C38" s="116" t="s">
        <v>27</v>
      </c>
      <c r="D38" s="113"/>
      <c r="E38" s="152"/>
      <c r="F38" s="113"/>
      <c r="G38" s="153"/>
      <c r="H38" s="222"/>
      <c r="I38" s="223"/>
      <c r="J38" s="136"/>
      <c r="L38" s="91"/>
    </row>
    <row r="39" spans="2:12" ht="9" customHeight="1">
      <c r="B39" s="119"/>
      <c r="C39" s="125"/>
      <c r="D39" s="95"/>
      <c r="E39" s="95"/>
      <c r="F39" s="95"/>
      <c r="G39" s="114"/>
      <c r="H39" s="120"/>
      <c r="I39" s="121"/>
      <c r="J39" s="136"/>
      <c r="L39" s="91"/>
    </row>
    <row r="40" spans="2:12" ht="24.75" customHeight="1">
      <c r="B40" s="119">
        <v>8.3</v>
      </c>
      <c r="C40" s="95" t="s">
        <v>149</v>
      </c>
      <c r="D40" s="95"/>
      <c r="E40" s="95"/>
      <c r="F40" s="95"/>
      <c r="G40" s="114"/>
      <c r="H40" s="120"/>
      <c r="I40" s="121"/>
      <c r="J40" s="136"/>
      <c r="L40" s="91"/>
    </row>
    <row r="41" spans="2:16" ht="6" customHeight="1">
      <c r="B41" s="119"/>
      <c r="C41" s="125"/>
      <c r="D41" s="95"/>
      <c r="E41" s="95"/>
      <c r="F41" s="95"/>
      <c r="G41" s="114"/>
      <c r="H41" s="120"/>
      <c r="I41" s="121"/>
      <c r="J41" s="121"/>
      <c r="L41" s="91"/>
      <c r="N41" s="111"/>
      <c r="O41" s="112"/>
      <c r="P41" s="112"/>
    </row>
    <row r="42" spans="1:12" ht="30" customHeight="1">
      <c r="A42" s="88">
        <v>9</v>
      </c>
      <c r="C42" s="245" t="s">
        <v>152</v>
      </c>
      <c r="D42" s="245"/>
      <c r="E42" s="245"/>
      <c r="F42" s="245"/>
      <c r="G42" s="245"/>
      <c r="H42" s="245"/>
      <c r="I42" s="245"/>
      <c r="J42" s="125"/>
      <c r="L42" s="91"/>
    </row>
    <row r="43" spans="2:16" ht="24.75" customHeight="1">
      <c r="B43" s="123">
        <v>9.1</v>
      </c>
      <c r="C43" s="116" t="s">
        <v>19</v>
      </c>
      <c r="D43" s="243"/>
      <c r="E43" s="243"/>
      <c r="F43" s="247" t="s">
        <v>134</v>
      </c>
      <c r="G43" s="248"/>
      <c r="H43" s="248"/>
      <c r="I43" s="248"/>
      <c r="J43" s="95"/>
      <c r="L43" s="91"/>
      <c r="N43" s="88"/>
      <c r="P43" s="139"/>
    </row>
    <row r="44" spans="2:16" ht="22.5" customHeight="1">
      <c r="B44" s="123">
        <v>9.2</v>
      </c>
      <c r="C44" s="116" t="s">
        <v>155</v>
      </c>
      <c r="D44" s="259"/>
      <c r="E44" s="260"/>
      <c r="F44" s="247" t="s">
        <v>134</v>
      </c>
      <c r="G44" s="248"/>
      <c r="H44" s="248"/>
      <c r="I44" s="248"/>
      <c r="J44" s="95"/>
      <c r="L44" s="91"/>
      <c r="P44" s="139"/>
    </row>
    <row r="45" spans="2:17" ht="30">
      <c r="B45" s="123">
        <v>9.3</v>
      </c>
      <c r="C45" s="116" t="s">
        <v>59</v>
      </c>
      <c r="D45" s="243"/>
      <c r="E45" s="243"/>
      <c r="F45" s="247" t="s">
        <v>134</v>
      </c>
      <c r="G45" s="248"/>
      <c r="H45" s="248"/>
      <c r="I45" s="248"/>
      <c r="J45" s="95"/>
      <c r="L45" s="91"/>
      <c r="P45" s="139"/>
      <c r="Q45" s="87"/>
    </row>
    <row r="46" spans="2:16" ht="30.75" customHeight="1">
      <c r="B46" s="123">
        <v>9.4</v>
      </c>
      <c r="C46" s="116" t="s">
        <v>72</v>
      </c>
      <c r="D46" s="243"/>
      <c r="E46" s="243"/>
      <c r="F46" s="247" t="s">
        <v>134</v>
      </c>
      <c r="G46" s="248"/>
      <c r="H46" s="248"/>
      <c r="I46" s="248"/>
      <c r="J46" s="95"/>
      <c r="L46" s="91"/>
      <c r="P46" s="139"/>
    </row>
    <row r="47" spans="12:16" ht="17.25" customHeight="1">
      <c r="L47" s="91"/>
      <c r="P47" s="140"/>
    </row>
    <row r="48" spans="1:16" ht="30.75" customHeight="1">
      <c r="A48" s="88">
        <v>10</v>
      </c>
      <c r="C48" s="245" t="s">
        <v>153</v>
      </c>
      <c r="D48" s="245"/>
      <c r="E48" s="245"/>
      <c r="F48" s="245"/>
      <c r="G48" s="245"/>
      <c r="H48" s="245"/>
      <c r="I48" s="245"/>
      <c r="J48" s="125"/>
      <c r="L48" s="91"/>
      <c r="P48" s="140"/>
    </row>
    <row r="49" spans="3:16" ht="30.75" customHeight="1">
      <c r="C49" s="95" t="s">
        <v>154</v>
      </c>
      <c r="D49" s="125"/>
      <c r="E49" s="116"/>
      <c r="F49" s="125"/>
      <c r="G49" s="125"/>
      <c r="H49" s="125"/>
      <c r="I49" s="125"/>
      <c r="J49" s="125"/>
      <c r="L49" s="91"/>
      <c r="P49" s="140"/>
    </row>
    <row r="50" spans="12:14" ht="15.75" customHeight="1">
      <c r="L50" s="91"/>
      <c r="N50" s="88"/>
    </row>
    <row r="51" spans="1:17" ht="15">
      <c r="A51" s="88">
        <v>11</v>
      </c>
      <c r="C51" s="249" t="s">
        <v>100</v>
      </c>
      <c r="D51" s="250"/>
      <c r="E51" s="250"/>
      <c r="F51" s="250"/>
      <c r="G51" s="250"/>
      <c r="H51" s="250"/>
      <c r="L51" s="91"/>
      <c r="O51" s="78"/>
      <c r="P51" s="78"/>
      <c r="Q51" s="110"/>
    </row>
    <row r="52" ht="9" customHeight="1">
      <c r="L52" s="91"/>
    </row>
    <row r="53" spans="2:16" ht="29.25" customHeight="1">
      <c r="B53" s="39">
        <v>11.1</v>
      </c>
      <c r="C53" s="249" t="s">
        <v>159</v>
      </c>
      <c r="D53" s="250"/>
      <c r="E53" s="250"/>
      <c r="F53" s="250"/>
      <c r="G53" s="250"/>
      <c r="H53" s="250"/>
      <c r="I53" s="250"/>
      <c r="J53" s="75"/>
      <c r="L53" s="91"/>
      <c r="N53" s="111"/>
      <c r="O53" s="112"/>
      <c r="P53" s="112"/>
    </row>
    <row r="54" spans="2:12" ht="6" customHeight="1">
      <c r="B54" s="39"/>
      <c r="C54" s="126"/>
      <c r="D54" s="75"/>
      <c r="E54" s="75"/>
      <c r="F54" s="75"/>
      <c r="G54" s="76"/>
      <c r="H54" s="75"/>
      <c r="I54" s="75"/>
      <c r="J54" s="75"/>
      <c r="L54" s="91"/>
    </row>
    <row r="55" spans="2:14" ht="24.75" customHeight="1">
      <c r="B55" s="39"/>
      <c r="E55" s="86" t="s">
        <v>158</v>
      </c>
      <c r="H55" s="113"/>
      <c r="L55" s="91"/>
      <c r="N55" s="88"/>
    </row>
    <row r="56" spans="2:14" ht="8.25" customHeight="1">
      <c r="B56" s="39"/>
      <c r="E56" s="95"/>
      <c r="H56" s="97"/>
      <c r="L56" s="91"/>
      <c r="N56" s="88"/>
    </row>
    <row r="57" spans="2:14" ht="24.75" customHeight="1">
      <c r="B57" s="39">
        <v>11.2</v>
      </c>
      <c r="C57" s="249" t="s">
        <v>160</v>
      </c>
      <c r="D57" s="250"/>
      <c r="E57" s="250"/>
      <c r="F57" s="250"/>
      <c r="G57" s="250"/>
      <c r="H57" s="250"/>
      <c r="I57" s="250"/>
      <c r="L57" s="91"/>
      <c r="N57" s="88"/>
    </row>
    <row r="58" spans="3:14" ht="8.25" customHeight="1">
      <c r="C58" s="126"/>
      <c r="D58" s="75"/>
      <c r="E58" s="75"/>
      <c r="F58" s="75"/>
      <c r="G58" s="75"/>
      <c r="H58" s="75"/>
      <c r="I58" s="75"/>
      <c r="L58" s="91"/>
      <c r="N58" s="88"/>
    </row>
    <row r="59" spans="5:14" ht="24.75" customHeight="1">
      <c r="E59" s="86" t="s">
        <v>158</v>
      </c>
      <c r="H59" s="113"/>
      <c r="I59" s="75"/>
      <c r="L59" s="91"/>
      <c r="N59" s="88"/>
    </row>
    <row r="60" spans="3:14" ht="4.5" customHeight="1">
      <c r="C60" s="126"/>
      <c r="D60" s="75"/>
      <c r="E60" s="75"/>
      <c r="F60" s="75"/>
      <c r="G60" s="76"/>
      <c r="H60" s="75"/>
      <c r="I60" s="75"/>
      <c r="L60" s="91"/>
      <c r="N60" s="88"/>
    </row>
    <row r="61" spans="2:14" ht="24.75" customHeight="1">
      <c r="B61" s="39">
        <v>11.3</v>
      </c>
      <c r="C61" s="249" t="s">
        <v>161</v>
      </c>
      <c r="D61" s="250"/>
      <c r="E61" s="250"/>
      <c r="F61" s="250"/>
      <c r="G61" s="250"/>
      <c r="H61" s="250"/>
      <c r="I61" s="250"/>
      <c r="L61" s="91"/>
      <c r="N61" s="88"/>
    </row>
    <row r="62" spans="3:14" ht="8.25" customHeight="1">
      <c r="C62" s="126"/>
      <c r="D62" s="75"/>
      <c r="E62" s="75"/>
      <c r="F62" s="75"/>
      <c r="G62" s="75"/>
      <c r="H62" s="75"/>
      <c r="I62" s="75"/>
      <c r="L62" s="91"/>
      <c r="N62" s="88"/>
    </row>
    <row r="63" spans="5:14" ht="24.75" customHeight="1">
      <c r="E63" s="86" t="s">
        <v>158</v>
      </c>
      <c r="H63" s="113"/>
      <c r="I63" s="75"/>
      <c r="L63" s="91"/>
      <c r="N63" s="88"/>
    </row>
    <row r="64" spans="2:12" ht="31.5" customHeight="1">
      <c r="B64" s="39">
        <v>11.4</v>
      </c>
      <c r="C64" s="249" t="s">
        <v>103</v>
      </c>
      <c r="D64" s="250"/>
      <c r="E64" s="250"/>
      <c r="F64" s="250"/>
      <c r="G64" s="250"/>
      <c r="H64" s="250"/>
      <c r="I64" s="250"/>
      <c r="J64" s="75"/>
      <c r="L64" s="91"/>
    </row>
    <row r="65" spans="3:14" ht="8.25" customHeight="1">
      <c r="C65" s="127"/>
      <c r="D65" s="75"/>
      <c r="E65" s="75"/>
      <c r="F65" s="75"/>
      <c r="G65" s="76"/>
      <c r="L65" s="91"/>
      <c r="N65" s="111"/>
    </row>
    <row r="66" spans="3:17" ht="15">
      <c r="C66" s="86" t="s">
        <v>135</v>
      </c>
      <c r="E66" s="95"/>
      <c r="F66" s="75"/>
      <c r="G66" s="76"/>
      <c r="I66" s="152" t="s">
        <v>162</v>
      </c>
      <c r="J66" s="143"/>
      <c r="L66" s="91"/>
      <c r="Q66" s="110"/>
    </row>
    <row r="67" spans="5:12" ht="7.5" customHeight="1">
      <c r="E67" s="95"/>
      <c r="F67" s="75"/>
      <c r="G67" s="76"/>
      <c r="L67" s="91"/>
    </row>
    <row r="68" spans="1:12" ht="15.75">
      <c r="A68" s="88">
        <v>12</v>
      </c>
      <c r="C68" s="128" t="s">
        <v>104</v>
      </c>
      <c r="D68" s="75"/>
      <c r="E68" s="75"/>
      <c r="F68" s="75"/>
      <c r="G68" s="76"/>
      <c r="L68" s="91"/>
    </row>
    <row r="69" spans="3:12" ht="35.25" customHeight="1">
      <c r="C69" s="249" t="s">
        <v>89</v>
      </c>
      <c r="D69" s="250"/>
      <c r="E69" s="250"/>
      <c r="F69" s="250"/>
      <c r="G69" s="250"/>
      <c r="H69" s="250"/>
      <c r="I69" s="250"/>
      <c r="J69" s="75"/>
      <c r="L69" s="91"/>
    </row>
    <row r="70" ht="8.25" customHeight="1">
      <c r="L70" s="91"/>
    </row>
    <row r="71" spans="12:17" ht="9.75" customHeight="1">
      <c r="L71" s="91"/>
      <c r="N71" s="95"/>
      <c r="O71" s="157"/>
      <c r="P71" s="157"/>
      <c r="Q71" s="95"/>
    </row>
    <row r="72" spans="2:17" ht="15.75">
      <c r="B72" s="89">
        <v>12.1</v>
      </c>
      <c r="C72" s="86" t="s">
        <v>39</v>
      </c>
      <c r="D72" s="86">
        <v>12.2</v>
      </c>
      <c r="E72" s="86" t="s">
        <v>105</v>
      </c>
      <c r="G72" s="87" t="s">
        <v>40</v>
      </c>
      <c r="L72" s="91"/>
      <c r="N72" s="95"/>
      <c r="O72" s="158"/>
      <c r="P72" s="158"/>
      <c r="Q72" s="95"/>
    </row>
    <row r="73" spans="12:17" ht="15.75">
      <c r="L73" s="91"/>
      <c r="N73" s="95"/>
      <c r="O73" s="158"/>
      <c r="P73" s="158"/>
      <c r="Q73" s="95"/>
    </row>
    <row r="74" spans="1:17" ht="15.75">
      <c r="A74" s="88">
        <v>13</v>
      </c>
      <c r="C74" s="131" t="s">
        <v>41</v>
      </c>
      <c r="L74" s="91"/>
      <c r="N74" s="95"/>
      <c r="O74" s="114"/>
      <c r="P74" s="114"/>
      <c r="Q74" s="95"/>
    </row>
    <row r="75" spans="5:17" ht="10.5" customHeight="1">
      <c r="E75" s="95"/>
      <c r="F75" s="75"/>
      <c r="G75" s="76"/>
      <c r="L75" s="91"/>
      <c r="N75" s="95"/>
      <c r="O75" s="158"/>
      <c r="P75" s="158"/>
      <c r="Q75" s="95"/>
    </row>
    <row r="76" spans="3:17" ht="60">
      <c r="C76" s="84" t="s">
        <v>106</v>
      </c>
      <c r="D76" s="130" t="s">
        <v>13</v>
      </c>
      <c r="E76" s="124" t="s">
        <v>9</v>
      </c>
      <c r="F76" s="124" t="s">
        <v>12</v>
      </c>
      <c r="G76" s="124" t="s">
        <v>14</v>
      </c>
      <c r="H76" s="124" t="s">
        <v>85</v>
      </c>
      <c r="I76" s="124" t="s">
        <v>54</v>
      </c>
      <c r="J76" s="125"/>
      <c r="L76" s="91"/>
      <c r="N76" s="95"/>
      <c r="O76" s="158"/>
      <c r="P76" s="158"/>
      <c r="Q76" s="95"/>
    </row>
    <row r="77" spans="3:17" ht="15.75">
      <c r="C77" s="129" t="s">
        <v>25</v>
      </c>
      <c r="D77" s="154"/>
      <c r="E77" s="152"/>
      <c r="F77" s="155"/>
      <c r="G77" s="113"/>
      <c r="H77" s="155"/>
      <c r="I77" s="155"/>
      <c r="J77" s="137"/>
      <c r="L77" s="91"/>
      <c r="N77" s="95"/>
      <c r="O77" s="158"/>
      <c r="P77" s="158"/>
      <c r="Q77" s="95"/>
    </row>
    <row r="78" spans="12:17" ht="9" customHeight="1">
      <c r="L78" s="91"/>
      <c r="N78" s="95"/>
      <c r="O78" s="158"/>
      <c r="P78" s="158"/>
      <c r="Q78" s="95"/>
    </row>
    <row r="79" spans="3:17" ht="15" customHeight="1">
      <c r="C79" s="201" t="s">
        <v>83</v>
      </c>
      <c r="D79" s="251"/>
      <c r="E79" s="251"/>
      <c r="F79" s="130" t="s">
        <v>7</v>
      </c>
      <c r="G79" s="130" t="s">
        <v>8</v>
      </c>
      <c r="H79" s="224" t="s">
        <v>84</v>
      </c>
      <c r="I79" s="261"/>
      <c r="J79" s="120"/>
      <c r="L79" s="91"/>
      <c r="N79" s="95"/>
      <c r="O79" s="158"/>
      <c r="P79" s="158"/>
      <c r="Q79" s="95"/>
    </row>
    <row r="80" spans="3:17" ht="15.75">
      <c r="C80" s="252" t="s">
        <v>25</v>
      </c>
      <c r="D80" s="253"/>
      <c r="E80" s="254"/>
      <c r="F80" s="150"/>
      <c r="G80" s="156"/>
      <c r="H80" s="257"/>
      <c r="I80" s="258"/>
      <c r="J80" s="138"/>
      <c r="L80" s="91"/>
      <c r="N80" s="95"/>
      <c r="O80" s="114"/>
      <c r="P80" s="158"/>
      <c r="Q80" s="95"/>
    </row>
    <row r="81" ht="9.75" customHeight="1">
      <c r="L81" s="91"/>
    </row>
    <row r="82" ht="4.5" customHeight="1">
      <c r="L82" s="91"/>
    </row>
    <row r="84" ht="9" customHeight="1">
      <c r="L84" s="91"/>
    </row>
    <row r="85" spans="3:12" ht="15">
      <c r="C85" s="86" t="s">
        <v>42</v>
      </c>
      <c r="L85" s="91"/>
    </row>
    <row r="86" ht="7.5" customHeight="1">
      <c r="L86" s="91"/>
    </row>
    <row r="87" ht="5.25" customHeight="1">
      <c r="L87" s="91"/>
    </row>
    <row r="88" spans="3:12" ht="15">
      <c r="C88" s="86" t="s">
        <v>66</v>
      </c>
      <c r="L88" s="91"/>
    </row>
    <row r="89" spans="2:12" ht="15">
      <c r="B89" s="100"/>
      <c r="C89" s="86" t="s">
        <v>43</v>
      </c>
      <c r="F89" s="75"/>
      <c r="G89" s="87" t="s">
        <v>39</v>
      </c>
      <c r="L89" s="91"/>
    </row>
    <row r="90" ht="6.75" customHeight="1">
      <c r="L90" s="91"/>
    </row>
    <row r="91" ht="7.5" customHeight="1">
      <c r="L91" s="91"/>
    </row>
    <row r="92" spans="2:20" s="91" customFormat="1" ht="5.25" customHeight="1">
      <c r="B92" s="77"/>
      <c r="G92" s="149"/>
      <c r="O92" s="149"/>
      <c r="P92" s="149"/>
      <c r="R92" s="149"/>
      <c r="S92" s="149"/>
      <c r="T92" s="149"/>
    </row>
    <row r="93" spans="1:12" ht="15">
      <c r="A93" s="86"/>
      <c r="B93" s="75"/>
      <c r="L93" s="91"/>
    </row>
    <row r="94" spans="1:12" ht="7.5" customHeight="1">
      <c r="A94" s="86"/>
      <c r="B94" s="75"/>
      <c r="L94" s="91"/>
    </row>
    <row r="95" spans="1:12" ht="86.25" customHeight="1">
      <c r="A95" s="86"/>
      <c r="B95" s="109"/>
      <c r="C95" s="125"/>
      <c r="D95" s="125"/>
      <c r="E95" s="125"/>
      <c r="F95" s="125"/>
      <c r="G95" s="120"/>
      <c r="H95" s="125"/>
      <c r="I95" s="109"/>
      <c r="J95" s="109"/>
      <c r="L95" s="91"/>
    </row>
    <row r="96" spans="1:12" ht="15">
      <c r="A96" s="86"/>
      <c r="B96" s="109"/>
      <c r="C96" s="95"/>
      <c r="D96" s="159"/>
      <c r="E96" s="160"/>
      <c r="F96" s="160"/>
      <c r="G96" s="161"/>
      <c r="H96" s="245"/>
      <c r="I96" s="246"/>
      <c r="J96" s="109"/>
      <c r="L96" s="91"/>
    </row>
    <row r="97" spans="1:12" ht="8.25" customHeight="1">
      <c r="A97" s="86"/>
      <c r="B97" s="109"/>
      <c r="C97" s="95"/>
      <c r="D97" s="95"/>
      <c r="E97" s="95"/>
      <c r="F97" s="95"/>
      <c r="G97" s="114"/>
      <c r="H97" s="95"/>
      <c r="I97" s="95"/>
      <c r="L97" s="91"/>
    </row>
    <row r="98" spans="1:12" ht="15">
      <c r="A98" s="86"/>
      <c r="B98" s="109"/>
      <c r="C98" s="125"/>
      <c r="D98" s="125"/>
      <c r="E98" s="125"/>
      <c r="F98" s="125"/>
      <c r="G98" s="120"/>
      <c r="H98" s="125"/>
      <c r="I98" s="95"/>
      <c r="L98" s="91"/>
    </row>
    <row r="99" spans="1:12" ht="15">
      <c r="A99" s="86"/>
      <c r="B99" s="109"/>
      <c r="C99" s="95"/>
      <c r="D99" s="162"/>
      <c r="E99" s="163"/>
      <c r="F99" s="162"/>
      <c r="G99" s="164"/>
      <c r="H99" s="162"/>
      <c r="I99" s="95"/>
      <c r="L99" s="91"/>
    </row>
    <row r="100" spans="1:12" ht="8.25" customHeight="1">
      <c r="A100" s="86"/>
      <c r="B100" s="109"/>
      <c r="C100" s="95"/>
      <c r="D100" s="95"/>
      <c r="E100" s="95"/>
      <c r="F100" s="95"/>
      <c r="G100" s="114"/>
      <c r="H100" s="95"/>
      <c r="I100" s="95"/>
      <c r="L100" s="91"/>
    </row>
    <row r="101" spans="1:12" ht="15">
      <c r="A101" s="86"/>
      <c r="B101" s="109"/>
      <c r="C101" s="95"/>
      <c r="D101" s="95"/>
      <c r="E101" s="95"/>
      <c r="F101" s="95"/>
      <c r="G101" s="114"/>
      <c r="H101" s="95"/>
      <c r="I101" s="95"/>
      <c r="L101" s="91"/>
    </row>
    <row r="102" spans="1:12" ht="15">
      <c r="A102" s="95"/>
      <c r="B102" s="109"/>
      <c r="C102" s="95"/>
      <c r="D102" s="95"/>
      <c r="E102" s="95"/>
      <c r="F102" s="95"/>
      <c r="G102" s="114"/>
      <c r="H102" s="95"/>
      <c r="I102" s="95"/>
      <c r="L102" s="91"/>
    </row>
    <row r="103" spans="2:9" ht="15">
      <c r="B103" s="165"/>
      <c r="C103" s="141"/>
      <c r="D103" s="141"/>
      <c r="E103" s="141"/>
      <c r="F103" s="141"/>
      <c r="G103" s="97"/>
      <c r="H103" s="141"/>
      <c r="I103" s="95"/>
    </row>
    <row r="104" spans="2:9" ht="15">
      <c r="B104" s="165"/>
      <c r="C104" s="145"/>
      <c r="D104" s="141"/>
      <c r="E104" s="141"/>
      <c r="F104" s="141"/>
      <c r="G104" s="97"/>
      <c r="H104" s="141"/>
      <c r="I104" s="95"/>
    </row>
    <row r="105" spans="2:9" ht="15">
      <c r="B105" s="165"/>
      <c r="C105" s="145"/>
      <c r="D105" s="145"/>
      <c r="E105" s="166"/>
      <c r="F105" s="141"/>
      <c r="G105" s="97"/>
      <c r="H105" s="141"/>
      <c r="I105" s="95"/>
    </row>
    <row r="106" spans="2:9" ht="15">
      <c r="B106" s="165"/>
      <c r="C106" s="145"/>
      <c r="D106" s="145"/>
      <c r="E106" s="141"/>
      <c r="F106" s="141"/>
      <c r="G106" s="97"/>
      <c r="H106" s="141"/>
      <c r="I106" s="95"/>
    </row>
    <row r="107" spans="2:9" ht="17.25" customHeight="1">
      <c r="B107" s="165"/>
      <c r="C107" s="141"/>
      <c r="D107" s="141"/>
      <c r="E107" s="141"/>
      <c r="F107" s="141"/>
      <c r="G107" s="97"/>
      <c r="H107" s="141"/>
      <c r="I107" s="95"/>
    </row>
    <row r="108" spans="2:9" ht="15">
      <c r="B108" s="165"/>
      <c r="C108" s="141"/>
      <c r="D108" s="141"/>
      <c r="E108" s="167"/>
      <c r="F108" s="167"/>
      <c r="G108" s="168"/>
      <c r="H108" s="141"/>
      <c r="I108" s="95"/>
    </row>
    <row r="109" spans="2:9" ht="15">
      <c r="B109" s="165"/>
      <c r="C109" s="141"/>
      <c r="D109" s="144"/>
      <c r="E109" s="148"/>
      <c r="F109" s="148"/>
      <c r="G109" s="148"/>
      <c r="H109" s="141"/>
      <c r="I109" s="95"/>
    </row>
    <row r="110" spans="2:9" ht="15">
      <c r="B110" s="165"/>
      <c r="C110" s="141"/>
      <c r="D110" s="144"/>
      <c r="E110" s="148"/>
      <c r="F110" s="148"/>
      <c r="G110" s="148"/>
      <c r="H110" s="141"/>
      <c r="I110" s="95"/>
    </row>
    <row r="111" spans="2:9" ht="15">
      <c r="B111" s="165"/>
      <c r="C111" s="141"/>
      <c r="D111" s="144"/>
      <c r="E111" s="148"/>
      <c r="F111" s="148"/>
      <c r="G111" s="148"/>
      <c r="H111" s="141"/>
      <c r="I111" s="95"/>
    </row>
    <row r="112" spans="2:9" ht="15">
      <c r="B112" s="165"/>
      <c r="C112" s="141"/>
      <c r="D112" s="144"/>
      <c r="E112" s="148"/>
      <c r="F112" s="148"/>
      <c r="G112" s="148"/>
      <c r="H112" s="141"/>
      <c r="I112" s="95"/>
    </row>
    <row r="113" spans="2:9" ht="15">
      <c r="B113" s="165"/>
      <c r="C113" s="141"/>
      <c r="D113" s="144"/>
      <c r="E113" s="148"/>
      <c r="F113" s="148"/>
      <c r="G113" s="148"/>
      <c r="H113" s="141"/>
      <c r="I113" s="95"/>
    </row>
    <row r="114" spans="2:9" ht="15">
      <c r="B114" s="165"/>
      <c r="C114" s="141"/>
      <c r="D114" s="144"/>
      <c r="E114" s="148"/>
      <c r="F114" s="148"/>
      <c r="G114" s="148"/>
      <c r="H114" s="141"/>
      <c r="I114" s="95"/>
    </row>
    <row r="115" spans="2:19" ht="15.75">
      <c r="B115" s="165"/>
      <c r="C115" s="141"/>
      <c r="D115" s="144"/>
      <c r="E115" s="148"/>
      <c r="F115" s="148"/>
      <c r="G115" s="148"/>
      <c r="H115" s="141"/>
      <c r="I115" s="95"/>
      <c r="Q115" s="132"/>
      <c r="S115" s="133"/>
    </row>
    <row r="116" spans="2:9" ht="15">
      <c r="B116" s="165"/>
      <c r="C116" s="141"/>
      <c r="D116" s="144"/>
      <c r="E116" s="144"/>
      <c r="F116" s="144"/>
      <c r="G116" s="148"/>
      <c r="H116" s="141"/>
      <c r="I116" s="95"/>
    </row>
    <row r="117" spans="2:19" ht="15.75">
      <c r="B117" s="165"/>
      <c r="C117" s="141"/>
      <c r="D117" s="141"/>
      <c r="E117" s="141"/>
      <c r="F117" s="141"/>
      <c r="G117" s="148"/>
      <c r="H117" s="141"/>
      <c r="I117" s="95"/>
      <c r="Q117" s="132"/>
      <c r="R117" s="133"/>
      <c r="S117" s="133"/>
    </row>
    <row r="118" spans="2:9" ht="15">
      <c r="B118" s="165"/>
      <c r="C118" s="141"/>
      <c r="D118" s="141"/>
      <c r="E118" s="141"/>
      <c r="F118" s="141"/>
      <c r="G118" s="97"/>
      <c r="H118" s="141"/>
      <c r="I118" s="95"/>
    </row>
    <row r="119" spans="2:19" ht="15.75">
      <c r="B119" s="165"/>
      <c r="C119" s="141"/>
      <c r="D119" s="141"/>
      <c r="E119" s="141"/>
      <c r="F119" s="146"/>
      <c r="G119" s="169"/>
      <c r="H119" s="141"/>
      <c r="I119" s="95"/>
      <c r="Q119" s="132"/>
      <c r="R119" s="133"/>
      <c r="S119" s="133"/>
    </row>
    <row r="120" spans="2:18" ht="15.75">
      <c r="B120" s="165"/>
      <c r="C120" s="141"/>
      <c r="D120" s="141"/>
      <c r="E120" s="141"/>
      <c r="F120" s="141"/>
      <c r="G120" s="97"/>
      <c r="H120" s="141"/>
      <c r="I120" s="95"/>
      <c r="Q120" s="132"/>
      <c r="R120" s="133"/>
    </row>
    <row r="121" spans="2:9" ht="15">
      <c r="B121" s="165"/>
      <c r="C121" s="141"/>
      <c r="D121" s="141"/>
      <c r="E121" s="141"/>
      <c r="F121" s="97"/>
      <c r="G121" s="169"/>
      <c r="H121" s="141"/>
      <c r="I121" s="95"/>
    </row>
    <row r="122" spans="1:20" s="95" customFormat="1" ht="15">
      <c r="A122" s="118"/>
      <c r="B122" s="165"/>
      <c r="C122" s="141"/>
      <c r="D122" s="141"/>
      <c r="E122" s="141"/>
      <c r="F122" s="141"/>
      <c r="G122" s="97"/>
      <c r="H122" s="141"/>
      <c r="L122" s="141"/>
      <c r="O122" s="114"/>
      <c r="P122" s="114"/>
      <c r="R122" s="114"/>
      <c r="S122" s="114"/>
      <c r="T122" s="114"/>
    </row>
  </sheetData>
  <sheetProtection/>
  <mergeCells count="38">
    <mergeCell ref="D46:E46"/>
    <mergeCell ref="A1:G1"/>
    <mergeCell ref="H80:I80"/>
    <mergeCell ref="C53:I53"/>
    <mergeCell ref="F43:I43"/>
    <mergeCell ref="D44:E44"/>
    <mergeCell ref="H79:I79"/>
    <mergeCell ref="C64:I64"/>
    <mergeCell ref="C69:I69"/>
    <mergeCell ref="C57:I57"/>
    <mergeCell ref="C34:C35"/>
    <mergeCell ref="H96:I96"/>
    <mergeCell ref="F44:I44"/>
    <mergeCell ref="F45:I45"/>
    <mergeCell ref="F46:I46"/>
    <mergeCell ref="C51:H51"/>
    <mergeCell ref="C79:E79"/>
    <mergeCell ref="C80:E80"/>
    <mergeCell ref="C61:I61"/>
    <mergeCell ref="C48:I48"/>
    <mergeCell ref="G18:G19"/>
    <mergeCell ref="H18:I19"/>
    <mergeCell ref="H20:I20"/>
    <mergeCell ref="D18:F18"/>
    <mergeCell ref="D43:E43"/>
    <mergeCell ref="D45:E45"/>
    <mergeCell ref="H38:I38"/>
    <mergeCell ref="C42:I42"/>
    <mergeCell ref="H1:I1"/>
    <mergeCell ref="E34:F34"/>
    <mergeCell ref="E35:F35"/>
    <mergeCell ref="H37:I37"/>
    <mergeCell ref="G34:I34"/>
    <mergeCell ref="G35:I35"/>
    <mergeCell ref="D3:I3"/>
    <mergeCell ref="D14:E14"/>
    <mergeCell ref="C2:H2"/>
    <mergeCell ref="D10:G10"/>
  </mergeCells>
  <printOptions horizontalCentered="1"/>
  <pageMargins left="0.59" right="0.28" top="0.52" bottom="0.5" header="0.16" footer="0.5"/>
  <pageSetup fitToHeight="2" horizontalDpi="360" verticalDpi="360" orientation="portrait" paperSize="9" scale="82" r:id="rId2"/>
  <headerFooter alignWithMargins="0">
    <oddFooter>&amp;L&amp;"Tahoma,Regular"&amp;9printed on &amp;D&amp;R&amp;"Tahoma,Regular"&amp;9Page &amp;P  of  &amp;N</oddFooter>
  </headerFooter>
  <rowBreaks count="1" manualBreakCount="1">
    <brk id="50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NTS</dc:creator>
  <cp:keywords/>
  <dc:description/>
  <cp:lastModifiedBy>Training Unit</cp:lastModifiedBy>
  <cp:lastPrinted>2002-08-12T03:02:05Z</cp:lastPrinted>
  <dcterms:created xsi:type="dcterms:W3CDTF">1998-07-30T16:29:05Z</dcterms:created>
  <dcterms:modified xsi:type="dcterms:W3CDTF">2011-10-31T05:13:59Z</dcterms:modified>
  <cp:category/>
  <cp:version/>
  <cp:contentType/>
  <cp:contentStatus/>
</cp:coreProperties>
</file>